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activeTab="0"/>
  </bookViews>
  <sheets>
    <sheet name="ploegen 2013" sheetId="1" r:id="rId1"/>
  </sheets>
  <definedNames>
    <definedName name="_Fill" hidden="1">'ploegen 2013'!$A$162</definedName>
    <definedName name="_Key1" hidden="1">'ploegen 2013'!$F$28</definedName>
    <definedName name="_Key2" hidden="1">'ploegen 2013'!$B$28</definedName>
    <definedName name="_Order1" hidden="1">0</definedName>
    <definedName name="_Order2" hidden="1">255</definedName>
    <definedName name="_Sort" hidden="1">'ploegen 2013'!$B$28:$F$35</definedName>
    <definedName name="_xlnm.Print_Area" localSheetId="0">'ploegen 2013'!$A$1:$G$135</definedName>
    <definedName name="_xlnm.Print_Titles" localSheetId="0">'ploegen 2013'!$1:$2</definedName>
  </definedNames>
  <calcPr fullCalcOnLoad="1"/>
</workbook>
</file>

<file path=xl/sharedStrings.xml><?xml version="1.0" encoding="utf-8"?>
<sst xmlns="http://schemas.openxmlformats.org/spreadsheetml/2006/main" count="206" uniqueCount="67">
  <si>
    <t>telling cd/pupillen</t>
  </si>
  <si>
    <t>Regio's Gooi en Eemland en Utrecht</t>
  </si>
  <si>
    <t xml:space="preserve">  30 meter</t>
  </si>
  <si>
    <t xml:space="preserve"> 50 m horden 76.2 - 4*</t>
  </si>
  <si>
    <t xml:space="preserve">  35 meter</t>
  </si>
  <si>
    <t xml:space="preserve"> 50 m horden 91.4 - 4*</t>
  </si>
  <si>
    <t xml:space="preserve"> Totaal</t>
  </si>
  <si>
    <t xml:space="preserve">  40 meter</t>
  </si>
  <si>
    <t xml:space="preserve"> 50 m horden 84   - 4*</t>
  </si>
  <si>
    <t xml:space="preserve">  50 meter</t>
  </si>
  <si>
    <t xml:space="preserve"> 60 m horden MD</t>
  </si>
  <si>
    <t xml:space="preserve">  60 meter</t>
  </si>
  <si>
    <t xml:space="preserve"> 60 m horden 84   - 5*</t>
  </si>
  <si>
    <t xml:space="preserve">  80 meter</t>
  </si>
  <si>
    <t xml:space="preserve"> 60 m horden 91.4 - 5*</t>
  </si>
  <si>
    <t xml:space="preserve"> 100 meter</t>
  </si>
  <si>
    <t xml:space="preserve"> 80 m horden MC</t>
  </si>
  <si>
    <t xml:space="preserve"> 150 meter</t>
  </si>
  <si>
    <t xml:space="preserve"> 80 m horden JD</t>
  </si>
  <si>
    <t xml:space="preserve"> 600 meter</t>
  </si>
  <si>
    <t>100 m horden JC</t>
  </si>
  <si>
    <t xml:space="preserve"> 800 meter</t>
  </si>
  <si>
    <t>300 m horden 76.2 - 7*</t>
  </si>
  <si>
    <t>1000 meter</t>
  </si>
  <si>
    <t>kogelstoten</t>
  </si>
  <si>
    <t>1500 meter</t>
  </si>
  <si>
    <t>diskuswerpen</t>
  </si>
  <si>
    <t>4* 40 meter</t>
  </si>
  <si>
    <t>speerwerpen</t>
  </si>
  <si>
    <t>4* 60 meter</t>
  </si>
  <si>
    <t>balwerpen</t>
  </si>
  <si>
    <t>4* 80 meter</t>
  </si>
  <si>
    <t>verspringen</t>
  </si>
  <si>
    <t>4*100 meter</t>
  </si>
  <si>
    <t>hoogspringen</t>
  </si>
  <si>
    <t>polshoog</t>
  </si>
  <si>
    <t>Totaal</t>
  </si>
  <si>
    <t xml:space="preserve"> </t>
  </si>
  <si>
    <t>BAV</t>
  </si>
  <si>
    <t>Clytoneus</t>
  </si>
  <si>
    <t>VAV</t>
  </si>
  <si>
    <t>Hellas</t>
  </si>
  <si>
    <t>Zuidwal</t>
  </si>
  <si>
    <t>Nijkerk</t>
  </si>
  <si>
    <t>Tempo</t>
  </si>
  <si>
    <t>Atverni</t>
  </si>
  <si>
    <t>Almere'81</t>
  </si>
  <si>
    <t>Altis</t>
  </si>
  <si>
    <t>Spirit</t>
  </si>
  <si>
    <t>U-Track</t>
  </si>
  <si>
    <t>Phoenix</t>
  </si>
  <si>
    <t>Fit</t>
  </si>
  <si>
    <t>Triathlon</t>
  </si>
  <si>
    <t>GAC</t>
  </si>
  <si>
    <t>Zeewolde</t>
  </si>
  <si>
    <t>Minipupillen kennen geen ploegenklassement</t>
  </si>
  <si>
    <t>Pijnenburg</t>
  </si>
  <si>
    <t>OSM'75</t>
  </si>
  <si>
    <t>Ploegenklassement Pupillencompetitie 2013</t>
  </si>
  <si>
    <t>Jongens Pupillen C 2005</t>
  </si>
  <si>
    <t>Meisjes Pupillen C 2005</t>
  </si>
  <si>
    <t>Jongens Pupillen B 2004</t>
  </si>
  <si>
    <t>Meisjes Pupillen B 2004</t>
  </si>
  <si>
    <t>Jongens Pupillen A 1e jaars 2003</t>
  </si>
  <si>
    <t>Jongens Pupillen A 2e jaars 2002</t>
  </si>
  <si>
    <t>Meisjes Pupillen A 1e jaars 2003</t>
  </si>
  <si>
    <t>Meisjes Pupillen A 2e jaars 2002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</si>
</sst>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0_)"/>
    <numFmt numFmtId="181" formatCode="#,##0.00_);\(#,##0.00\)"/>
    <numFmt numFmtId="182" formatCode="d/m"/>
  </numFmts>
  <fonts count="42">
    <font>
      <sz val="10"/>
      <name val="Courier"/>
      <family val="0"/>
    </font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179" fontId="7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81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0" xfId="0" applyFont="1" applyFill="1" applyAlignment="1" applyProtection="1">
      <alignment/>
      <protection/>
    </xf>
    <xf numFmtId="0" fontId="1" fillId="10" borderId="0" xfId="0" applyFont="1" applyFill="1" applyAlignment="1">
      <alignment/>
    </xf>
    <xf numFmtId="0" fontId="1" fillId="10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left"/>
      <protection locked="0"/>
    </xf>
    <xf numFmtId="0" fontId="1" fillId="10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5"/>
  <sheetViews>
    <sheetView tabSelected="1" zoomScalePageLayoutView="0" workbookViewId="0" topLeftCell="A1">
      <selection activeCell="A1" sqref="A1"/>
    </sheetView>
  </sheetViews>
  <sheetFormatPr defaultColWidth="9.625" defaultRowHeight="12.75"/>
  <cols>
    <col min="1" max="1" width="3.625" style="6" customWidth="1"/>
    <col min="2" max="2" width="17.375" style="6" customWidth="1"/>
    <col min="3" max="3" width="5.875" style="11" customWidth="1"/>
    <col min="4" max="4" width="5.875" style="11" bestFit="1" customWidth="1"/>
    <col min="5" max="5" width="5.875" style="11" customWidth="1"/>
    <col min="6" max="6" width="7.875" style="11" bestFit="1" customWidth="1"/>
    <col min="7" max="7" width="17.50390625" style="6" customWidth="1"/>
    <col min="8" max="8" width="6.875" style="6" bestFit="1" customWidth="1"/>
    <col min="9" max="10" width="6.625" style="6" customWidth="1"/>
    <col min="11" max="12" width="8.625" style="6" customWidth="1"/>
    <col min="13" max="14" width="6.625" style="6" customWidth="1"/>
    <col min="15" max="15" width="8.625" style="6" customWidth="1"/>
    <col min="16" max="16" width="6.625" style="6" customWidth="1"/>
    <col min="17" max="17" width="5.625" style="6" customWidth="1"/>
    <col min="18" max="18" width="2.625" style="6" customWidth="1"/>
    <col min="19" max="26" width="9.625" style="6" customWidth="1"/>
    <col min="27" max="27" width="3.625" style="6" customWidth="1"/>
    <col min="28" max="28" width="12.625" style="6" customWidth="1"/>
    <col min="29" max="29" width="17.625" style="6" customWidth="1"/>
    <col min="30" max="30" width="11.625" style="6" customWidth="1"/>
    <col min="31" max="32" width="8.625" style="6" customWidth="1"/>
    <col min="33" max="16384" width="9.625" style="6" customWidth="1"/>
  </cols>
  <sheetData>
    <row r="1" spans="1:53" ht="15.75">
      <c r="A1" s="1" t="s">
        <v>58</v>
      </c>
      <c r="B1" s="2"/>
      <c r="C1" s="2"/>
      <c r="D1" s="3"/>
      <c r="E1" s="3"/>
      <c r="F1" s="4"/>
      <c r="G1" s="5"/>
      <c r="BA1" s="7" t="s">
        <v>0</v>
      </c>
    </row>
    <row r="2" spans="2:6" ht="12.75">
      <c r="B2" s="8" t="s">
        <v>1</v>
      </c>
      <c r="C2" s="9"/>
      <c r="D2" s="9"/>
      <c r="E2" s="10"/>
      <c r="F2" s="10"/>
    </row>
    <row r="3" spans="53:59" ht="12.75">
      <c r="BA3" s="12">
        <v>5.1</v>
      </c>
      <c r="BB3" s="13">
        <f>IF(BA3&gt;0,TRUNC(7807/BA3-968.5),0)</f>
        <v>562</v>
      </c>
      <c r="BC3" s="7" t="s">
        <v>2</v>
      </c>
      <c r="BE3" s="12">
        <v>7.1</v>
      </c>
      <c r="BF3" s="13">
        <f>IF(BE3&gt;0,TRUNC(11379.6/BE3-758.5),0)</f>
        <v>844</v>
      </c>
      <c r="BG3" s="7" t="s">
        <v>3</v>
      </c>
    </row>
    <row r="4" spans="1:33" ht="12.75">
      <c r="A4" s="8" t="s">
        <v>64</v>
      </c>
      <c r="B4" s="14"/>
      <c r="C4" s="10"/>
      <c r="D4" s="15"/>
      <c r="AB4" s="16"/>
      <c r="AC4" s="16"/>
      <c r="AD4" s="16"/>
      <c r="AE4" s="17"/>
      <c r="AF4" s="17"/>
      <c r="AG4" s="12"/>
    </row>
    <row r="5" spans="3:33" ht="12.75">
      <c r="C5" s="18">
        <v>41377</v>
      </c>
      <c r="D5" s="18">
        <v>41426</v>
      </c>
      <c r="E5" s="18">
        <v>41440</v>
      </c>
      <c r="F5" s="19" t="s">
        <v>6</v>
      </c>
      <c r="AB5" s="16"/>
      <c r="AC5" s="16"/>
      <c r="AD5" s="16"/>
      <c r="AE5" s="17"/>
      <c r="AF5" s="17"/>
      <c r="AG5" s="12"/>
    </row>
    <row r="6" spans="1:33" ht="12.75">
      <c r="A6" s="35">
        <v>1</v>
      </c>
      <c r="B6" s="36" t="s">
        <v>46</v>
      </c>
      <c r="C6" s="39">
        <v>6808</v>
      </c>
      <c r="D6" s="37">
        <v>7057</v>
      </c>
      <c r="E6" s="37">
        <v>6936</v>
      </c>
      <c r="F6" s="37">
        <f>SUM(C6:E6)-MIN(C6:E6)</f>
        <v>13993</v>
      </c>
      <c r="H6" s="7"/>
      <c r="AB6" s="16"/>
      <c r="AC6" s="16"/>
      <c r="AD6" s="16"/>
      <c r="AE6" s="17"/>
      <c r="AF6" s="17"/>
      <c r="AG6" s="12"/>
    </row>
    <row r="7" spans="1:33" ht="12.75">
      <c r="A7" s="35">
        <v>2</v>
      </c>
      <c r="B7" s="36" t="s">
        <v>52</v>
      </c>
      <c r="C7" s="39">
        <v>6319</v>
      </c>
      <c r="D7" s="37">
        <v>6836</v>
      </c>
      <c r="E7" s="37">
        <v>6892</v>
      </c>
      <c r="F7" s="37">
        <f>SUM(C7:E7)-MIN(C7:E7)</f>
        <v>13728</v>
      </c>
      <c r="H7" s="7"/>
      <c r="I7" s="23"/>
      <c r="AB7" s="16"/>
      <c r="AC7" s="16"/>
      <c r="AD7" s="16"/>
      <c r="AE7" s="17"/>
      <c r="AF7" s="17"/>
      <c r="AG7" s="12"/>
    </row>
    <row r="8" spans="1:33" ht="12.75">
      <c r="A8" s="35">
        <v>3</v>
      </c>
      <c r="B8" s="36" t="s">
        <v>53</v>
      </c>
      <c r="C8" s="39">
        <v>6557</v>
      </c>
      <c r="D8" s="37">
        <v>6272</v>
      </c>
      <c r="E8" s="37">
        <f>5823+556</f>
        <v>6379</v>
      </c>
      <c r="F8" s="37">
        <f>SUM(C8:E8)-MIN(C8:E8)</f>
        <v>12936</v>
      </c>
      <c r="H8" s="7"/>
      <c r="AB8" s="16"/>
      <c r="AC8" s="16"/>
      <c r="AD8" s="16"/>
      <c r="AE8" s="17"/>
      <c r="AF8" s="17"/>
      <c r="AG8" s="12"/>
    </row>
    <row r="9" spans="1:33" ht="12.75">
      <c r="A9" s="35">
        <v>4</v>
      </c>
      <c r="B9" s="36" t="s">
        <v>50</v>
      </c>
      <c r="C9" s="39">
        <v>2816</v>
      </c>
      <c r="D9" s="37">
        <v>6091</v>
      </c>
      <c r="E9" s="37">
        <v>6335</v>
      </c>
      <c r="F9" s="37">
        <f>SUM(C9:E9)-MIN(C9:E9)</f>
        <v>12426</v>
      </c>
      <c r="H9" s="7"/>
      <c r="AB9" s="16"/>
      <c r="AC9" s="16"/>
      <c r="AD9" s="16"/>
      <c r="AE9" s="17"/>
      <c r="AF9" s="17"/>
      <c r="AG9" s="12"/>
    </row>
    <row r="10" spans="1:33" ht="12.75">
      <c r="A10" s="35">
        <v>5</v>
      </c>
      <c r="B10" s="36" t="s">
        <v>45</v>
      </c>
      <c r="C10" s="39">
        <v>6071</v>
      </c>
      <c r="D10" s="40">
        <v>6155</v>
      </c>
      <c r="E10" s="37">
        <v>6258</v>
      </c>
      <c r="F10" s="40">
        <f>SUM(C10:E10)-MIN(C10:E10)</f>
        <v>12413</v>
      </c>
      <c r="H10" s="7"/>
      <c r="AB10" s="16"/>
      <c r="AC10" s="16"/>
      <c r="AD10" s="16"/>
      <c r="AE10" s="17"/>
      <c r="AF10" s="17"/>
      <c r="AG10" s="12"/>
    </row>
    <row r="11" spans="1:33" ht="12.75">
      <c r="A11" s="35">
        <v>6</v>
      </c>
      <c r="B11" s="36" t="s">
        <v>42</v>
      </c>
      <c r="C11" s="39">
        <v>6030</v>
      </c>
      <c r="D11" s="40">
        <v>6228</v>
      </c>
      <c r="E11" s="37">
        <v>6046</v>
      </c>
      <c r="F11" s="40">
        <f>SUM(C11:E11)-MIN(C11:E11)</f>
        <v>12274</v>
      </c>
      <c r="H11" s="7"/>
      <c r="AB11" s="16"/>
      <c r="AC11" s="16"/>
      <c r="AD11" s="16"/>
      <c r="AE11" s="17"/>
      <c r="AF11" s="17"/>
      <c r="AG11" s="12"/>
    </row>
    <row r="12" spans="1:33" ht="12.75">
      <c r="A12" s="13">
        <v>7</v>
      </c>
      <c r="B12" s="22" t="s">
        <v>47</v>
      </c>
      <c r="C12" s="34">
        <v>5842</v>
      </c>
      <c r="D12" s="26">
        <v>6102</v>
      </c>
      <c r="E12" s="26">
        <v>6162</v>
      </c>
      <c r="F12" s="21">
        <f>SUM(C12:E12)-MIN(C12:E12)</f>
        <v>12264</v>
      </c>
      <c r="H12" s="7"/>
      <c r="AB12" s="16"/>
      <c r="AC12" s="16"/>
      <c r="AD12" s="16"/>
      <c r="AE12" s="17"/>
      <c r="AF12" s="17"/>
      <c r="AG12" s="12"/>
    </row>
    <row r="13" spans="1:33" ht="12.75">
      <c r="A13" s="13">
        <v>8</v>
      </c>
      <c r="B13" s="22" t="s">
        <v>56</v>
      </c>
      <c r="C13" s="34">
        <v>5943</v>
      </c>
      <c r="D13" s="26">
        <v>5146</v>
      </c>
      <c r="E13" s="26">
        <v>6188</v>
      </c>
      <c r="F13" s="26">
        <f>SUM(C13:E13)-MIN(C13:E13)</f>
        <v>12131</v>
      </c>
      <c r="H13" s="7"/>
      <c r="I13" s="23"/>
      <c r="AB13" s="16"/>
      <c r="AC13" s="16"/>
      <c r="AD13" s="16"/>
      <c r="AE13" s="17"/>
      <c r="AF13" s="17"/>
      <c r="AG13" s="12"/>
    </row>
    <row r="14" spans="1:33" ht="12.75">
      <c r="A14" s="13">
        <v>9</v>
      </c>
      <c r="B14" s="22" t="s">
        <v>48</v>
      </c>
      <c r="C14" s="34">
        <v>5254</v>
      </c>
      <c r="D14" s="26">
        <v>5576</v>
      </c>
      <c r="E14" s="26">
        <v>5650</v>
      </c>
      <c r="F14" s="21">
        <f>SUM(C14:E14)-MIN(C14:E14)</f>
        <v>11226</v>
      </c>
      <c r="H14" s="7"/>
      <c r="AB14" s="16"/>
      <c r="AC14" s="16"/>
      <c r="AD14" s="16"/>
      <c r="AE14" s="17"/>
      <c r="AF14" s="17"/>
      <c r="AG14" s="12"/>
    </row>
    <row r="15" spans="1:33" ht="12.75">
      <c r="A15" s="6">
        <v>10</v>
      </c>
      <c r="B15" s="22" t="s">
        <v>41</v>
      </c>
      <c r="C15" s="34">
        <v>3546</v>
      </c>
      <c r="D15" s="26">
        <v>5537</v>
      </c>
      <c r="E15" s="26">
        <v>5618</v>
      </c>
      <c r="F15" s="21">
        <f>SUM(C15:E15)-MIN(C15:E15)</f>
        <v>11155</v>
      </c>
      <c r="H15" s="7"/>
      <c r="AB15" s="16"/>
      <c r="AC15" s="16"/>
      <c r="AD15" s="16"/>
      <c r="AE15" s="17"/>
      <c r="AF15" s="17"/>
      <c r="AG15" s="12"/>
    </row>
    <row r="16" spans="1:33" ht="12.75">
      <c r="A16" s="6">
        <v>11</v>
      </c>
      <c r="B16" s="22" t="s">
        <v>44</v>
      </c>
      <c r="C16" s="34">
        <v>5102</v>
      </c>
      <c r="D16" s="26">
        <v>4970</v>
      </c>
      <c r="E16" s="26">
        <v>5188</v>
      </c>
      <c r="F16" s="21">
        <f>SUM(C16:E16)-MIN(C16:E16)</f>
        <v>10290</v>
      </c>
      <c r="H16" s="7"/>
      <c r="AB16" s="16"/>
      <c r="AC16" s="16"/>
      <c r="AD16" s="16"/>
      <c r="AE16" s="17"/>
      <c r="AF16" s="17"/>
      <c r="AG16" s="12"/>
    </row>
    <row r="17" spans="1:33" ht="12.75">
      <c r="A17" s="6">
        <v>12</v>
      </c>
      <c r="B17" s="20" t="s">
        <v>39</v>
      </c>
      <c r="C17" s="34">
        <v>3448</v>
      </c>
      <c r="D17" s="26">
        <v>1231</v>
      </c>
      <c r="E17" s="26">
        <v>5630</v>
      </c>
      <c r="F17" s="21">
        <f>SUM(C17:E17)-MIN(C17:E17)</f>
        <v>9078</v>
      </c>
      <c r="H17" s="7"/>
      <c r="AB17" s="16"/>
      <c r="AC17" s="16"/>
      <c r="AD17" s="16"/>
      <c r="AE17" s="17"/>
      <c r="AF17" s="17"/>
      <c r="AG17" s="12"/>
    </row>
    <row r="18" spans="1:8" ht="12.75">
      <c r="A18" s="6">
        <v>13</v>
      </c>
      <c r="B18" s="22" t="s">
        <v>38</v>
      </c>
      <c r="C18" s="34">
        <v>4235</v>
      </c>
      <c r="D18" s="26">
        <v>3969</v>
      </c>
      <c r="E18" s="26">
        <v>4258</v>
      </c>
      <c r="F18" s="26">
        <f>SUM(C18:E18)-MIN(C18:E18)</f>
        <v>8493</v>
      </c>
      <c r="H18" s="7"/>
    </row>
    <row r="19" spans="1:8" ht="12.75">
      <c r="A19" s="6">
        <v>14</v>
      </c>
      <c r="B19" s="22" t="s">
        <v>54</v>
      </c>
      <c r="C19" s="34">
        <v>4751</v>
      </c>
      <c r="D19" s="26">
        <v>3485</v>
      </c>
      <c r="E19" s="26">
        <v>0</v>
      </c>
      <c r="F19" s="21">
        <f>SUM(C19:E19)-MIN(C19:E19)</f>
        <v>8236</v>
      </c>
      <c r="H19" s="7"/>
    </row>
    <row r="20" spans="1:6" ht="12.75">
      <c r="A20" s="6">
        <v>15</v>
      </c>
      <c r="B20" s="24" t="s">
        <v>40</v>
      </c>
      <c r="C20" s="34">
        <v>2712</v>
      </c>
      <c r="D20" s="26">
        <v>2839</v>
      </c>
      <c r="E20" s="26">
        <f>4754+378</f>
        <v>5132</v>
      </c>
      <c r="F20" s="21">
        <f>SUM(C20:E20)-MIN(C20:E20)</f>
        <v>7971</v>
      </c>
    </row>
    <row r="21" spans="1:6" ht="12.75">
      <c r="A21" s="6">
        <v>16</v>
      </c>
      <c r="B21" s="22" t="s">
        <v>51</v>
      </c>
      <c r="C21" s="34">
        <v>1190</v>
      </c>
      <c r="D21" s="26">
        <v>1207</v>
      </c>
      <c r="E21" s="26">
        <v>2547</v>
      </c>
      <c r="F21" s="21">
        <f>SUM(C21:E21)-MIN(C21:E21)</f>
        <v>3754</v>
      </c>
    </row>
    <row r="22" spans="1:6" ht="12.75">
      <c r="A22" s="6">
        <v>17</v>
      </c>
      <c r="B22" s="22" t="s">
        <v>43</v>
      </c>
      <c r="C22" s="34">
        <v>0</v>
      </c>
      <c r="D22" s="26">
        <v>1123</v>
      </c>
      <c r="E22" s="26">
        <v>0</v>
      </c>
      <c r="F22" s="21">
        <f>SUM(C22:E22)-MIN(C22:E22)</f>
        <v>1123</v>
      </c>
    </row>
    <row r="23" spans="1:6" ht="12.75">
      <c r="A23" s="6">
        <v>18</v>
      </c>
      <c r="B23" s="22" t="s">
        <v>49</v>
      </c>
      <c r="C23" s="34">
        <v>0</v>
      </c>
      <c r="D23" s="26">
        <v>1011</v>
      </c>
      <c r="E23" s="26">
        <v>0</v>
      </c>
      <c r="F23" s="21">
        <f>SUM(C23:E23)-MIN(C23:E23)</f>
        <v>1011</v>
      </c>
    </row>
    <row r="24" spans="1:6" ht="12.75">
      <c r="A24" s="6">
        <v>19</v>
      </c>
      <c r="B24" s="22" t="s">
        <v>57</v>
      </c>
      <c r="C24" s="34">
        <v>0</v>
      </c>
      <c r="D24" s="26">
        <v>0</v>
      </c>
      <c r="E24" s="26">
        <v>0</v>
      </c>
      <c r="F24" s="21">
        <f>SUM(C24:E24)-MIN(C24:E24)</f>
        <v>0</v>
      </c>
    </row>
    <row r="25" spans="2:6" ht="12.75">
      <c r="B25" s="22"/>
      <c r="C25" s="34"/>
      <c r="D25" s="26"/>
      <c r="E25" s="26"/>
      <c r="F25" s="21"/>
    </row>
    <row r="26" spans="1:33" ht="12.75">
      <c r="A26" s="8" t="s">
        <v>66</v>
      </c>
      <c r="B26" s="25"/>
      <c r="C26" s="10"/>
      <c r="D26" s="10"/>
      <c r="G26" s="16"/>
      <c r="H26" s="7"/>
      <c r="AB26" s="16"/>
      <c r="AC26" s="16"/>
      <c r="AD26" s="16"/>
      <c r="AE26" s="17"/>
      <c r="AF26" s="17"/>
      <c r="AG26" s="12"/>
    </row>
    <row r="27" spans="3:33" ht="12.75">
      <c r="C27" s="18">
        <v>41377</v>
      </c>
      <c r="D27" s="18">
        <v>41426</v>
      </c>
      <c r="E27" s="18">
        <v>41440</v>
      </c>
      <c r="F27" s="19" t="s">
        <v>6</v>
      </c>
      <c r="G27" s="16"/>
      <c r="H27" s="7"/>
      <c r="AB27" s="16"/>
      <c r="AC27" s="16"/>
      <c r="AD27" s="16"/>
      <c r="AE27" s="17"/>
      <c r="AF27" s="17"/>
      <c r="AG27" s="12"/>
    </row>
    <row r="28" spans="1:33" ht="12.75">
      <c r="A28" s="35">
        <v>1</v>
      </c>
      <c r="B28" s="36" t="s">
        <v>52</v>
      </c>
      <c r="C28" s="37">
        <v>5626</v>
      </c>
      <c r="D28" s="37">
        <v>6679</v>
      </c>
      <c r="E28" s="37">
        <v>6097</v>
      </c>
      <c r="F28" s="37">
        <f aca="true" t="shared" si="0" ref="F28:F46">SUM(C28:E28)-MIN(C28:E28)</f>
        <v>12776</v>
      </c>
      <c r="H28" s="7"/>
      <c r="AB28" s="16"/>
      <c r="AC28" s="16"/>
      <c r="AD28" s="16"/>
      <c r="AE28" s="17"/>
      <c r="AF28" s="17"/>
      <c r="AG28" s="12"/>
    </row>
    <row r="29" spans="1:33" ht="12.75">
      <c r="A29" s="35">
        <v>2</v>
      </c>
      <c r="B29" s="36" t="s">
        <v>41</v>
      </c>
      <c r="C29" s="37">
        <v>5997</v>
      </c>
      <c r="D29" s="37">
        <v>6324</v>
      </c>
      <c r="E29" s="37">
        <v>6389</v>
      </c>
      <c r="F29" s="37">
        <f t="shared" si="0"/>
        <v>12713</v>
      </c>
      <c r="H29" s="7"/>
      <c r="AB29" s="16"/>
      <c r="AC29" s="16"/>
      <c r="AD29" s="16"/>
      <c r="AE29" s="17"/>
      <c r="AF29" s="17"/>
      <c r="AG29" s="12"/>
    </row>
    <row r="30" spans="1:33" ht="12.75">
      <c r="A30" s="35">
        <v>3</v>
      </c>
      <c r="B30" s="36" t="s">
        <v>47</v>
      </c>
      <c r="C30" s="37">
        <v>5382</v>
      </c>
      <c r="D30" s="37">
        <v>5778</v>
      </c>
      <c r="E30" s="37">
        <v>6210</v>
      </c>
      <c r="F30" s="37">
        <f t="shared" si="0"/>
        <v>11988</v>
      </c>
      <c r="H30" s="7"/>
      <c r="AB30" s="16"/>
      <c r="AC30" s="16"/>
      <c r="AD30" s="16"/>
      <c r="AE30" s="17"/>
      <c r="AF30" s="17"/>
      <c r="AG30" s="12"/>
    </row>
    <row r="31" spans="1:33" ht="12.75">
      <c r="A31" s="35">
        <v>4</v>
      </c>
      <c r="B31" s="36" t="s">
        <v>53</v>
      </c>
      <c r="C31" s="37">
        <v>5732</v>
      </c>
      <c r="D31" s="37">
        <v>5519</v>
      </c>
      <c r="E31" s="37">
        <f>5000+490</f>
        <v>5490</v>
      </c>
      <c r="F31" s="37">
        <f t="shared" si="0"/>
        <v>11251</v>
      </c>
      <c r="H31" s="7"/>
      <c r="AB31" s="16"/>
      <c r="AC31" s="16"/>
      <c r="AD31" s="16"/>
      <c r="AE31" s="17"/>
      <c r="AF31" s="17"/>
      <c r="AG31" s="12"/>
    </row>
    <row r="32" spans="1:33" ht="12.75">
      <c r="A32" s="35">
        <v>5</v>
      </c>
      <c r="B32" s="36" t="s">
        <v>46</v>
      </c>
      <c r="C32" s="37">
        <v>4943</v>
      </c>
      <c r="D32" s="37">
        <v>5136</v>
      </c>
      <c r="E32" s="37">
        <v>5425</v>
      </c>
      <c r="F32" s="37">
        <f t="shared" si="0"/>
        <v>10561</v>
      </c>
      <c r="H32" s="7"/>
      <c r="AB32" s="16"/>
      <c r="AC32" s="16"/>
      <c r="AD32" s="16"/>
      <c r="AE32" s="17"/>
      <c r="AF32" s="17"/>
      <c r="AG32" s="12"/>
    </row>
    <row r="33" spans="1:33" ht="12.75">
      <c r="A33" s="35">
        <v>6</v>
      </c>
      <c r="B33" s="36" t="s">
        <v>56</v>
      </c>
      <c r="C33" s="37">
        <v>5115</v>
      </c>
      <c r="D33" s="37">
        <v>5032</v>
      </c>
      <c r="E33" s="37">
        <v>5075</v>
      </c>
      <c r="F33" s="37">
        <f t="shared" si="0"/>
        <v>10190</v>
      </c>
      <c r="H33" s="7"/>
      <c r="AB33" s="16"/>
      <c r="AC33" s="16"/>
      <c r="AD33" s="16"/>
      <c r="AE33" s="17"/>
      <c r="AF33" s="17"/>
      <c r="AG33" s="12"/>
    </row>
    <row r="34" spans="1:33" ht="12.75">
      <c r="A34" s="13">
        <v>7</v>
      </c>
      <c r="B34" s="22" t="s">
        <v>38</v>
      </c>
      <c r="C34" s="26">
        <v>5181</v>
      </c>
      <c r="D34" s="26">
        <v>4741</v>
      </c>
      <c r="E34" s="26">
        <v>4969</v>
      </c>
      <c r="F34" s="21">
        <f t="shared" si="0"/>
        <v>10150</v>
      </c>
      <c r="AB34" s="16"/>
      <c r="AC34" s="16"/>
      <c r="AD34" s="16"/>
      <c r="AE34" s="16"/>
      <c r="AF34" s="17"/>
      <c r="AG34" s="12"/>
    </row>
    <row r="35" spans="1:33" ht="12.75">
      <c r="A35" s="13">
        <v>8</v>
      </c>
      <c r="B35" s="22" t="s">
        <v>50</v>
      </c>
      <c r="C35" s="26">
        <v>1811</v>
      </c>
      <c r="D35" s="26">
        <v>5225</v>
      </c>
      <c r="E35" s="26">
        <v>4766</v>
      </c>
      <c r="F35" s="21">
        <f t="shared" si="0"/>
        <v>9991</v>
      </c>
      <c r="H35" s="7"/>
      <c r="AB35" s="16"/>
      <c r="AC35" s="16"/>
      <c r="AD35" s="16"/>
      <c r="AE35" s="17"/>
      <c r="AF35" s="17"/>
      <c r="AG35" s="12"/>
    </row>
    <row r="36" spans="1:33" ht="12.75">
      <c r="A36" s="13">
        <v>9</v>
      </c>
      <c r="B36" s="22" t="s">
        <v>45</v>
      </c>
      <c r="C36" s="26">
        <v>4967</v>
      </c>
      <c r="D36" s="26">
        <v>4608</v>
      </c>
      <c r="E36" s="26">
        <v>3479</v>
      </c>
      <c r="F36" s="26">
        <f t="shared" si="0"/>
        <v>9575</v>
      </c>
      <c r="H36" s="7"/>
      <c r="AB36" s="16"/>
      <c r="AC36" s="16"/>
      <c r="AD36" s="16"/>
      <c r="AE36" s="17"/>
      <c r="AF36" s="17"/>
      <c r="AG36" s="12"/>
    </row>
    <row r="37" spans="1:33" ht="12.75">
      <c r="A37" s="6">
        <v>10</v>
      </c>
      <c r="B37" s="22" t="s">
        <v>42</v>
      </c>
      <c r="C37" s="26">
        <v>5640</v>
      </c>
      <c r="D37" s="26">
        <v>3365</v>
      </c>
      <c r="E37" s="26">
        <v>3768</v>
      </c>
      <c r="F37" s="21">
        <f t="shared" si="0"/>
        <v>9408</v>
      </c>
      <c r="H37" s="7"/>
      <c r="AB37" s="16"/>
      <c r="AC37" s="16"/>
      <c r="AD37" s="16"/>
      <c r="AE37" s="17"/>
      <c r="AF37" s="17"/>
      <c r="AG37" s="12"/>
    </row>
    <row r="38" spans="1:33" ht="12.75">
      <c r="A38" s="6">
        <v>11</v>
      </c>
      <c r="B38" s="22" t="s">
        <v>54</v>
      </c>
      <c r="C38" s="26">
        <v>4973</v>
      </c>
      <c r="D38" s="26">
        <v>3544</v>
      </c>
      <c r="E38" s="26">
        <v>1518</v>
      </c>
      <c r="F38" s="21">
        <f t="shared" si="0"/>
        <v>8517</v>
      </c>
      <c r="H38" s="7"/>
      <c r="AB38" s="16"/>
      <c r="AC38" s="16"/>
      <c r="AD38" s="16"/>
      <c r="AE38" s="17"/>
      <c r="AF38" s="17"/>
      <c r="AG38" s="12"/>
    </row>
    <row r="39" spans="1:33" ht="12.75">
      <c r="A39" s="6">
        <v>12</v>
      </c>
      <c r="B39" s="24" t="s">
        <v>40</v>
      </c>
      <c r="C39" s="26">
        <v>1321</v>
      </c>
      <c r="D39" s="26">
        <v>3466</v>
      </c>
      <c r="E39" s="26">
        <f>4320+438</f>
        <v>4758</v>
      </c>
      <c r="F39" s="21">
        <f t="shared" si="0"/>
        <v>8224</v>
      </c>
      <c r="H39" s="7"/>
      <c r="AB39" s="16"/>
      <c r="AC39" s="16"/>
      <c r="AD39" s="16"/>
      <c r="AE39" s="17"/>
      <c r="AF39" s="17"/>
      <c r="AG39" s="12"/>
    </row>
    <row r="40" spans="1:33" ht="12.75">
      <c r="A40" s="6">
        <v>13</v>
      </c>
      <c r="B40" s="22" t="s">
        <v>48</v>
      </c>
      <c r="C40" s="26">
        <v>3387</v>
      </c>
      <c r="D40" s="26">
        <v>4533</v>
      </c>
      <c r="E40" s="26">
        <v>2543</v>
      </c>
      <c r="F40" s="21">
        <f t="shared" si="0"/>
        <v>7920</v>
      </c>
      <c r="H40" s="7"/>
      <c r="AB40" s="16"/>
      <c r="AC40" s="16"/>
      <c r="AD40" s="16"/>
      <c r="AE40" s="17"/>
      <c r="AF40" s="17"/>
      <c r="AG40" s="12"/>
    </row>
    <row r="41" spans="1:33" ht="12.75">
      <c r="A41" s="6">
        <v>14</v>
      </c>
      <c r="B41" s="22" t="s">
        <v>51</v>
      </c>
      <c r="C41" s="26">
        <v>3617</v>
      </c>
      <c r="D41" s="26">
        <v>2377</v>
      </c>
      <c r="E41" s="26">
        <v>3868</v>
      </c>
      <c r="F41" s="21">
        <f t="shared" si="0"/>
        <v>7485</v>
      </c>
      <c r="H41" s="7"/>
      <c r="AB41" s="16"/>
      <c r="AC41" s="16"/>
      <c r="AD41" s="16"/>
      <c r="AE41" s="17"/>
      <c r="AF41" s="17"/>
      <c r="AG41" s="12"/>
    </row>
    <row r="42" spans="1:33" ht="12.75">
      <c r="A42" s="6">
        <v>15</v>
      </c>
      <c r="B42" s="22" t="s">
        <v>44</v>
      </c>
      <c r="C42" s="26">
        <v>3446</v>
      </c>
      <c r="D42" s="26">
        <v>3079</v>
      </c>
      <c r="E42" s="26">
        <v>3851</v>
      </c>
      <c r="F42" s="21">
        <f t="shared" si="0"/>
        <v>7297</v>
      </c>
      <c r="H42" s="7"/>
      <c r="AB42" s="16"/>
      <c r="AC42" s="16"/>
      <c r="AD42" s="16"/>
      <c r="AE42" s="17"/>
      <c r="AF42" s="17"/>
      <c r="AG42" s="12"/>
    </row>
    <row r="43" spans="1:33" ht="12.75">
      <c r="A43" s="6">
        <v>16</v>
      </c>
      <c r="B43" s="22" t="s">
        <v>43</v>
      </c>
      <c r="C43" s="26">
        <v>0</v>
      </c>
      <c r="D43" s="26">
        <v>2285</v>
      </c>
      <c r="E43" s="26">
        <v>4585</v>
      </c>
      <c r="F43" s="21">
        <f t="shared" si="0"/>
        <v>6870</v>
      </c>
      <c r="H43" s="7"/>
      <c r="AB43" s="16"/>
      <c r="AC43" s="16"/>
      <c r="AD43" s="16"/>
      <c r="AE43" s="17"/>
      <c r="AF43" s="17"/>
      <c r="AG43" s="12"/>
    </row>
    <row r="44" spans="1:33" ht="12.75">
      <c r="A44" s="6">
        <v>17</v>
      </c>
      <c r="B44" s="22" t="s">
        <v>49</v>
      </c>
      <c r="C44" s="26">
        <v>2263</v>
      </c>
      <c r="D44" s="26">
        <v>2933</v>
      </c>
      <c r="E44" s="26">
        <v>3107</v>
      </c>
      <c r="F44" s="21">
        <f t="shared" si="0"/>
        <v>6040</v>
      </c>
      <c r="AB44" s="16"/>
      <c r="AC44" s="16"/>
      <c r="AD44" s="16"/>
      <c r="AE44" s="17"/>
      <c r="AF44" s="17"/>
      <c r="AG44" s="12"/>
    </row>
    <row r="45" spans="1:33" ht="12.75">
      <c r="A45" s="6">
        <v>18</v>
      </c>
      <c r="B45" s="24" t="s">
        <v>39</v>
      </c>
      <c r="C45" s="26">
        <v>2128</v>
      </c>
      <c r="D45" s="26">
        <v>1308</v>
      </c>
      <c r="E45" s="26">
        <v>3364</v>
      </c>
      <c r="F45" s="26">
        <f t="shared" si="0"/>
        <v>5492</v>
      </c>
      <c r="AB45" s="16"/>
      <c r="AC45" s="16"/>
      <c r="AD45" s="16"/>
      <c r="AE45" s="17"/>
      <c r="AF45" s="17"/>
      <c r="AG45" s="12"/>
    </row>
    <row r="46" spans="1:33" ht="12.75">
      <c r="A46" s="6">
        <v>19</v>
      </c>
      <c r="B46" s="22" t="s">
        <v>57</v>
      </c>
      <c r="C46" s="26">
        <v>0</v>
      </c>
      <c r="D46" s="26">
        <v>0</v>
      </c>
      <c r="E46" s="26">
        <v>0</v>
      </c>
      <c r="F46" s="21">
        <f t="shared" si="0"/>
        <v>0</v>
      </c>
      <c r="AB46" s="16"/>
      <c r="AC46" s="16"/>
      <c r="AD46" s="16"/>
      <c r="AE46" s="17"/>
      <c r="AF46" s="17"/>
      <c r="AG46" s="12"/>
    </row>
    <row r="48" spans="1:8" ht="12.75">
      <c r="A48" s="8" t="s">
        <v>63</v>
      </c>
      <c r="B48" s="14"/>
      <c r="C48" s="10"/>
      <c r="D48" s="10"/>
      <c r="H48" s="7"/>
    </row>
    <row r="49" spans="3:8" ht="12.75">
      <c r="C49" s="18">
        <v>41377</v>
      </c>
      <c r="D49" s="18">
        <v>41426</v>
      </c>
      <c r="E49" s="18">
        <v>41440</v>
      </c>
      <c r="F49" s="19" t="s">
        <v>36</v>
      </c>
      <c r="H49" s="7"/>
    </row>
    <row r="50" spans="1:8" ht="12.75">
      <c r="A50" s="35">
        <v>1</v>
      </c>
      <c r="B50" s="36" t="s">
        <v>47</v>
      </c>
      <c r="C50" s="39">
        <v>5870</v>
      </c>
      <c r="D50" s="37">
        <v>5716</v>
      </c>
      <c r="E50" s="37">
        <v>6196</v>
      </c>
      <c r="F50" s="37">
        <f aca="true" t="shared" si="1" ref="F50:F68">SUM(C50:E50)-MIN(C50:E50)</f>
        <v>12066</v>
      </c>
      <c r="H50" s="7"/>
    </row>
    <row r="51" spans="1:8" ht="12.75">
      <c r="A51" s="35">
        <v>2</v>
      </c>
      <c r="B51" s="36" t="s">
        <v>53</v>
      </c>
      <c r="C51" s="39">
        <v>5125</v>
      </c>
      <c r="D51" s="37">
        <v>5970</v>
      </c>
      <c r="E51" s="37">
        <f>5518+506</f>
        <v>6024</v>
      </c>
      <c r="F51" s="37">
        <f t="shared" si="1"/>
        <v>11994</v>
      </c>
      <c r="H51" s="7"/>
    </row>
    <row r="52" spans="1:8" ht="12.75">
      <c r="A52" s="35">
        <v>3</v>
      </c>
      <c r="B52" s="36" t="s">
        <v>46</v>
      </c>
      <c r="C52" s="39">
        <v>5818</v>
      </c>
      <c r="D52" s="37">
        <v>5498</v>
      </c>
      <c r="E52" s="37">
        <v>6014</v>
      </c>
      <c r="F52" s="37">
        <f t="shared" si="1"/>
        <v>11832</v>
      </c>
      <c r="H52" s="7"/>
    </row>
    <row r="53" spans="1:8" ht="12.75">
      <c r="A53" s="35">
        <v>4</v>
      </c>
      <c r="B53" s="36" t="s">
        <v>42</v>
      </c>
      <c r="C53" s="39">
        <v>4958</v>
      </c>
      <c r="D53" s="37">
        <v>5710</v>
      </c>
      <c r="E53" s="37">
        <v>5701</v>
      </c>
      <c r="F53" s="37">
        <f t="shared" si="1"/>
        <v>11411</v>
      </c>
      <c r="H53" s="7"/>
    </row>
    <row r="54" spans="1:8" ht="12.75">
      <c r="A54" s="35">
        <v>5</v>
      </c>
      <c r="B54" s="36" t="s">
        <v>41</v>
      </c>
      <c r="C54" s="39">
        <v>5426</v>
      </c>
      <c r="D54" s="40">
        <v>5923</v>
      </c>
      <c r="E54" s="37">
        <v>5330</v>
      </c>
      <c r="F54" s="40">
        <f t="shared" si="1"/>
        <v>11349</v>
      </c>
      <c r="H54" s="7"/>
    </row>
    <row r="55" spans="1:8" ht="12.75">
      <c r="A55" s="35">
        <v>6</v>
      </c>
      <c r="B55" s="36" t="s">
        <v>56</v>
      </c>
      <c r="C55" s="39">
        <v>5762</v>
      </c>
      <c r="D55" s="37">
        <v>5418</v>
      </c>
      <c r="E55" s="37">
        <v>5380</v>
      </c>
      <c r="F55" s="37">
        <f t="shared" si="1"/>
        <v>11180</v>
      </c>
      <c r="H55" s="7"/>
    </row>
    <row r="56" spans="1:6" ht="12.75">
      <c r="A56" s="13">
        <v>7</v>
      </c>
      <c r="B56" s="22" t="s">
        <v>52</v>
      </c>
      <c r="C56" s="34">
        <v>4507</v>
      </c>
      <c r="D56" s="26">
        <v>5166</v>
      </c>
      <c r="E56" s="21">
        <v>5379</v>
      </c>
      <c r="F56" s="26">
        <f t="shared" si="1"/>
        <v>10545</v>
      </c>
    </row>
    <row r="57" spans="1:6" ht="12.75">
      <c r="A57" s="13">
        <v>8</v>
      </c>
      <c r="B57" s="22" t="s">
        <v>44</v>
      </c>
      <c r="C57" s="34">
        <v>4640</v>
      </c>
      <c r="D57" s="26">
        <v>4636</v>
      </c>
      <c r="E57" s="21">
        <v>5381</v>
      </c>
      <c r="F57" s="21">
        <f t="shared" si="1"/>
        <v>10021</v>
      </c>
    </row>
    <row r="58" spans="1:6" ht="12.75">
      <c r="A58" s="13">
        <v>9</v>
      </c>
      <c r="B58" s="22" t="s">
        <v>45</v>
      </c>
      <c r="C58" s="34">
        <v>4682</v>
      </c>
      <c r="D58" s="40">
        <v>4408</v>
      </c>
      <c r="E58" s="21">
        <v>5004</v>
      </c>
      <c r="F58" s="40">
        <f t="shared" si="1"/>
        <v>9686</v>
      </c>
    </row>
    <row r="59" spans="1:6" ht="12.75">
      <c r="A59" s="6">
        <v>10</v>
      </c>
      <c r="B59" s="22" t="s">
        <v>48</v>
      </c>
      <c r="C59" s="34">
        <v>4754</v>
      </c>
      <c r="D59" s="26">
        <v>4884</v>
      </c>
      <c r="E59" s="21">
        <v>3612</v>
      </c>
      <c r="F59" s="26">
        <f t="shared" si="1"/>
        <v>9638</v>
      </c>
    </row>
    <row r="60" spans="1:6" ht="12.75">
      <c r="A60" s="6">
        <v>11</v>
      </c>
      <c r="B60" s="22" t="s">
        <v>38</v>
      </c>
      <c r="C60" s="34">
        <v>3497</v>
      </c>
      <c r="D60" s="40">
        <v>4552</v>
      </c>
      <c r="E60" s="21">
        <v>4759</v>
      </c>
      <c r="F60" s="40">
        <f t="shared" si="1"/>
        <v>9311</v>
      </c>
    </row>
    <row r="61" spans="1:6" ht="12.75">
      <c r="A61" s="6">
        <v>12</v>
      </c>
      <c r="B61" s="22" t="s">
        <v>54</v>
      </c>
      <c r="C61" s="34">
        <v>4003</v>
      </c>
      <c r="D61" s="26">
        <v>4137</v>
      </c>
      <c r="E61" s="21">
        <v>0</v>
      </c>
      <c r="F61" s="21">
        <f t="shared" si="1"/>
        <v>8140</v>
      </c>
    </row>
    <row r="62" spans="1:6" ht="12.75">
      <c r="A62" s="6">
        <v>13</v>
      </c>
      <c r="B62" s="24" t="s">
        <v>40</v>
      </c>
      <c r="C62" s="34">
        <v>1752</v>
      </c>
      <c r="D62" s="26">
        <v>3696</v>
      </c>
      <c r="E62" s="21">
        <f>3699+317</f>
        <v>4016</v>
      </c>
      <c r="F62" s="26">
        <f t="shared" si="1"/>
        <v>7712</v>
      </c>
    </row>
    <row r="63" spans="1:6" ht="12.75">
      <c r="A63" s="6">
        <v>14</v>
      </c>
      <c r="B63" s="20" t="s">
        <v>39</v>
      </c>
      <c r="C63" s="34">
        <v>2274</v>
      </c>
      <c r="D63" s="26">
        <v>2477</v>
      </c>
      <c r="E63" s="21">
        <v>2747</v>
      </c>
      <c r="F63" s="21">
        <f t="shared" si="1"/>
        <v>5224</v>
      </c>
    </row>
    <row r="64" spans="1:6" ht="12.75">
      <c r="A64" s="6">
        <v>15</v>
      </c>
      <c r="B64" s="22" t="s">
        <v>50</v>
      </c>
      <c r="C64" s="34">
        <v>593</v>
      </c>
      <c r="D64" s="26">
        <v>2132</v>
      </c>
      <c r="E64" s="21">
        <v>2409</v>
      </c>
      <c r="F64" s="21">
        <f t="shared" si="1"/>
        <v>4541</v>
      </c>
    </row>
    <row r="65" spans="1:6" ht="12.75">
      <c r="A65" s="6">
        <v>16</v>
      </c>
      <c r="B65" s="22" t="s">
        <v>51</v>
      </c>
      <c r="C65" s="34">
        <v>2020</v>
      </c>
      <c r="D65" s="26">
        <v>1508</v>
      </c>
      <c r="E65" s="21">
        <v>1122</v>
      </c>
      <c r="F65" s="21">
        <f t="shared" si="1"/>
        <v>3528</v>
      </c>
    </row>
    <row r="66" spans="1:6" ht="12.75">
      <c r="A66" s="6">
        <v>17</v>
      </c>
      <c r="B66" s="22" t="s">
        <v>57</v>
      </c>
      <c r="C66" s="34">
        <v>1273</v>
      </c>
      <c r="D66" s="26">
        <v>1456</v>
      </c>
      <c r="E66" s="21">
        <v>1457</v>
      </c>
      <c r="F66" s="21">
        <f t="shared" si="1"/>
        <v>2913</v>
      </c>
    </row>
    <row r="67" spans="1:6" ht="12.75">
      <c r="A67" s="6">
        <v>18</v>
      </c>
      <c r="B67" s="22" t="s">
        <v>49</v>
      </c>
      <c r="C67" s="34">
        <v>986</v>
      </c>
      <c r="D67" s="26">
        <v>0</v>
      </c>
      <c r="E67" s="21">
        <v>0</v>
      </c>
      <c r="F67" s="21">
        <f t="shared" si="1"/>
        <v>986</v>
      </c>
    </row>
    <row r="68" spans="1:6" ht="12.75">
      <c r="A68" s="6">
        <v>19</v>
      </c>
      <c r="B68" s="22" t="s">
        <v>43</v>
      </c>
      <c r="C68" s="34">
        <v>0</v>
      </c>
      <c r="D68" s="26">
        <v>0</v>
      </c>
      <c r="E68" s="21">
        <v>0</v>
      </c>
      <c r="F68" s="21">
        <f t="shared" si="1"/>
        <v>0</v>
      </c>
    </row>
    <row r="69" spans="1:33" ht="12.75">
      <c r="A69" s="13"/>
      <c r="B69" s="22"/>
      <c r="D69" s="21"/>
      <c r="E69" s="21"/>
      <c r="F69" s="21"/>
      <c r="AB69" s="16"/>
      <c r="AC69" s="16"/>
      <c r="AD69" s="16"/>
      <c r="AE69" s="12"/>
      <c r="AF69" s="12"/>
      <c r="AG69" s="12"/>
    </row>
    <row r="70" spans="1:4" ht="12.75">
      <c r="A70" s="8" t="s">
        <v>65</v>
      </c>
      <c r="B70" s="14"/>
      <c r="C70" s="10"/>
      <c r="D70" s="10"/>
    </row>
    <row r="71" spans="3:6" ht="12.75">
      <c r="C71" s="18">
        <v>41377</v>
      </c>
      <c r="D71" s="18">
        <v>41426</v>
      </c>
      <c r="E71" s="18">
        <v>41440</v>
      </c>
      <c r="F71" s="19" t="s">
        <v>36</v>
      </c>
    </row>
    <row r="72" spans="1:8" ht="12.75">
      <c r="A72" s="35">
        <v>1</v>
      </c>
      <c r="B72" s="36" t="s">
        <v>46</v>
      </c>
      <c r="C72" s="39">
        <v>4958</v>
      </c>
      <c r="D72" s="37">
        <v>5083</v>
      </c>
      <c r="E72" s="37">
        <v>5574</v>
      </c>
      <c r="F72" s="37">
        <f aca="true" t="shared" si="2" ref="F72:F90">SUM(C72:E72)-MIN(C72:E72)</f>
        <v>10657</v>
      </c>
      <c r="H72" s="7"/>
    </row>
    <row r="73" spans="1:8" ht="12.75">
      <c r="A73" s="35">
        <v>2</v>
      </c>
      <c r="B73" s="36" t="s">
        <v>42</v>
      </c>
      <c r="C73" s="39">
        <v>4664</v>
      </c>
      <c r="D73" s="37">
        <v>5287</v>
      </c>
      <c r="E73" s="37">
        <v>5245</v>
      </c>
      <c r="F73" s="37">
        <f t="shared" si="2"/>
        <v>10532</v>
      </c>
      <c r="H73" s="7"/>
    </row>
    <row r="74" spans="1:33" ht="12.75">
      <c r="A74" s="35">
        <v>3</v>
      </c>
      <c r="B74" s="36" t="s">
        <v>47</v>
      </c>
      <c r="C74" s="39">
        <v>4491</v>
      </c>
      <c r="D74" s="37">
        <v>5035</v>
      </c>
      <c r="E74" s="37">
        <v>5111</v>
      </c>
      <c r="F74" s="37">
        <f t="shared" si="2"/>
        <v>10146</v>
      </c>
      <c r="H74" s="7"/>
      <c r="AB74" s="16"/>
      <c r="AC74" s="16"/>
      <c r="AD74" s="16"/>
      <c r="AE74" s="17"/>
      <c r="AF74" s="17"/>
      <c r="AG74" s="12"/>
    </row>
    <row r="75" spans="1:33" ht="12.75">
      <c r="A75" s="35">
        <v>4</v>
      </c>
      <c r="B75" s="36" t="s">
        <v>53</v>
      </c>
      <c r="C75" s="39">
        <v>4889</v>
      </c>
      <c r="D75" s="37">
        <v>4920</v>
      </c>
      <c r="E75" s="37">
        <f>4560+476</f>
        <v>5036</v>
      </c>
      <c r="F75" s="37">
        <f t="shared" si="2"/>
        <v>9956</v>
      </c>
      <c r="H75" s="7"/>
      <c r="AB75" s="16"/>
      <c r="AC75" s="16"/>
      <c r="AD75" s="16"/>
      <c r="AE75" s="17"/>
      <c r="AF75" s="17"/>
      <c r="AG75" s="12"/>
    </row>
    <row r="76" spans="1:33" ht="12.75">
      <c r="A76" s="35">
        <v>5</v>
      </c>
      <c r="B76" s="36" t="s">
        <v>52</v>
      </c>
      <c r="C76" s="39">
        <v>4392</v>
      </c>
      <c r="D76" s="37">
        <v>4906</v>
      </c>
      <c r="E76" s="37">
        <v>5032</v>
      </c>
      <c r="F76" s="37">
        <f t="shared" si="2"/>
        <v>9938</v>
      </c>
      <c r="H76" s="7"/>
      <c r="AB76" s="16"/>
      <c r="AC76" s="16"/>
      <c r="AD76" s="16"/>
      <c r="AE76" s="17"/>
      <c r="AF76" s="17"/>
      <c r="AG76" s="12"/>
    </row>
    <row r="77" spans="1:33" ht="12.75">
      <c r="A77" s="35">
        <v>6</v>
      </c>
      <c r="B77" s="36" t="s">
        <v>44</v>
      </c>
      <c r="C77" s="39">
        <v>4131</v>
      </c>
      <c r="D77" s="37">
        <v>4731</v>
      </c>
      <c r="E77" s="37">
        <v>4998</v>
      </c>
      <c r="F77" s="37">
        <f t="shared" si="2"/>
        <v>9729</v>
      </c>
      <c r="H77" s="7"/>
      <c r="AB77" s="16"/>
      <c r="AC77" s="16"/>
      <c r="AD77" s="16"/>
      <c r="AE77" s="17"/>
      <c r="AF77" s="17"/>
      <c r="AG77" s="12"/>
    </row>
    <row r="78" spans="1:33" ht="12.75">
      <c r="A78" s="13">
        <v>7</v>
      </c>
      <c r="B78" s="22" t="s">
        <v>49</v>
      </c>
      <c r="C78" s="34">
        <v>4232</v>
      </c>
      <c r="D78" s="26">
        <v>4654</v>
      </c>
      <c r="E78" s="26">
        <f>4130+420</f>
        <v>4550</v>
      </c>
      <c r="F78" s="26">
        <f t="shared" si="2"/>
        <v>9204</v>
      </c>
      <c r="H78" s="7"/>
      <c r="AB78" s="16"/>
      <c r="AC78" s="16"/>
      <c r="AD78" s="16"/>
      <c r="AE78" s="17"/>
      <c r="AF78" s="17"/>
      <c r="AG78" s="12"/>
    </row>
    <row r="79" spans="1:33" ht="12.75">
      <c r="A79" s="13">
        <v>8</v>
      </c>
      <c r="B79" s="22" t="s">
        <v>38</v>
      </c>
      <c r="C79" s="11">
        <v>4185</v>
      </c>
      <c r="D79" s="21">
        <v>4700</v>
      </c>
      <c r="E79" s="21">
        <v>4402</v>
      </c>
      <c r="F79" s="21">
        <f t="shared" si="2"/>
        <v>9102</v>
      </c>
      <c r="H79" s="7"/>
      <c r="AB79" s="16"/>
      <c r="AC79" s="16"/>
      <c r="AD79" s="16"/>
      <c r="AE79" s="17"/>
      <c r="AF79" s="17"/>
      <c r="AG79" s="12"/>
    </row>
    <row r="80" spans="1:33" ht="12.75">
      <c r="A80" s="13">
        <v>9</v>
      </c>
      <c r="B80" s="22" t="s">
        <v>45</v>
      </c>
      <c r="C80" s="11">
        <v>4002</v>
      </c>
      <c r="D80" s="21">
        <v>4424</v>
      </c>
      <c r="E80" s="21">
        <v>4459</v>
      </c>
      <c r="F80" s="21">
        <f t="shared" si="2"/>
        <v>8883</v>
      </c>
      <c r="H80" s="7"/>
      <c r="AB80" s="16"/>
      <c r="AC80" s="16"/>
      <c r="AD80" s="16"/>
      <c r="AE80" s="17"/>
      <c r="AF80" s="17"/>
      <c r="AG80" s="12"/>
    </row>
    <row r="81" spans="1:33" ht="12.75">
      <c r="A81" s="6">
        <v>10</v>
      </c>
      <c r="B81" s="24" t="s">
        <v>40</v>
      </c>
      <c r="C81" s="11">
        <v>3017</v>
      </c>
      <c r="D81" s="21">
        <v>3996</v>
      </c>
      <c r="E81" s="21">
        <f>3649+388</f>
        <v>4037</v>
      </c>
      <c r="F81" s="21">
        <f t="shared" si="2"/>
        <v>8033</v>
      </c>
      <c r="H81" s="7"/>
      <c r="AB81" s="16"/>
      <c r="AC81" s="16"/>
      <c r="AD81" s="16"/>
      <c r="AE81" s="17"/>
      <c r="AF81" s="17"/>
      <c r="AG81" s="12"/>
    </row>
    <row r="82" spans="1:33" ht="12.75">
      <c r="A82" s="6">
        <v>11</v>
      </c>
      <c r="B82" s="22" t="s">
        <v>41</v>
      </c>
      <c r="C82" s="11">
        <v>3895</v>
      </c>
      <c r="D82" s="21">
        <v>3791</v>
      </c>
      <c r="E82" s="21">
        <v>3753</v>
      </c>
      <c r="F82" s="21">
        <f t="shared" si="2"/>
        <v>7686</v>
      </c>
      <c r="H82" s="7"/>
      <c r="AB82" s="16"/>
      <c r="AC82" s="16"/>
      <c r="AD82" s="16"/>
      <c r="AE82" s="17"/>
      <c r="AF82" s="17"/>
      <c r="AG82" s="12"/>
    </row>
    <row r="83" spans="1:33" ht="12.75">
      <c r="A83" s="6">
        <v>12</v>
      </c>
      <c r="B83" s="22" t="s">
        <v>50</v>
      </c>
      <c r="C83" s="11">
        <v>2403</v>
      </c>
      <c r="D83" s="21">
        <v>3847</v>
      </c>
      <c r="E83" s="21">
        <v>3609</v>
      </c>
      <c r="F83" s="21">
        <f t="shared" si="2"/>
        <v>7456</v>
      </c>
      <c r="G83" s="16"/>
      <c r="AB83" s="16"/>
      <c r="AC83" s="16"/>
      <c r="AD83" s="16"/>
      <c r="AE83" s="17"/>
      <c r="AF83" s="17"/>
      <c r="AG83" s="12"/>
    </row>
    <row r="84" spans="1:33" ht="12.75">
      <c r="A84" s="6">
        <v>13</v>
      </c>
      <c r="B84" s="22" t="s">
        <v>54</v>
      </c>
      <c r="C84" s="11">
        <v>2997</v>
      </c>
      <c r="D84" s="21">
        <v>3832</v>
      </c>
      <c r="E84" s="21">
        <v>0</v>
      </c>
      <c r="F84" s="21">
        <f t="shared" si="2"/>
        <v>6829</v>
      </c>
      <c r="G84" s="16"/>
      <c r="AB84" s="16"/>
      <c r="AC84" s="16"/>
      <c r="AD84" s="16"/>
      <c r="AE84" s="17"/>
      <c r="AF84" s="17"/>
      <c r="AG84" s="12"/>
    </row>
    <row r="85" spans="1:33" ht="12.75">
      <c r="A85" s="6">
        <v>14</v>
      </c>
      <c r="B85" s="22" t="s">
        <v>56</v>
      </c>
      <c r="C85" s="11">
        <v>661</v>
      </c>
      <c r="D85" s="21">
        <v>2855</v>
      </c>
      <c r="E85" s="21">
        <v>2585</v>
      </c>
      <c r="F85" s="21">
        <f t="shared" si="2"/>
        <v>5440</v>
      </c>
      <c r="G85" s="16"/>
      <c r="H85" s="7"/>
      <c r="AB85" s="16"/>
      <c r="AC85" s="16"/>
      <c r="AD85" s="16"/>
      <c r="AE85" s="17"/>
      <c r="AF85" s="17"/>
      <c r="AG85" s="12"/>
    </row>
    <row r="86" spans="1:33" ht="12.75">
      <c r="A86" s="6">
        <v>15</v>
      </c>
      <c r="B86" s="22" t="s">
        <v>48</v>
      </c>
      <c r="C86" s="11">
        <v>3578</v>
      </c>
      <c r="D86" s="21">
        <v>1031</v>
      </c>
      <c r="E86" s="21">
        <v>1084</v>
      </c>
      <c r="F86" s="21">
        <f t="shared" si="2"/>
        <v>4662</v>
      </c>
      <c r="G86" s="16"/>
      <c r="H86" s="7"/>
      <c r="AB86" s="16"/>
      <c r="AC86" s="16"/>
      <c r="AD86" s="16"/>
      <c r="AE86" s="17"/>
      <c r="AF86" s="17"/>
      <c r="AG86" s="12"/>
    </row>
    <row r="87" spans="1:33" ht="12.75">
      <c r="A87" s="6">
        <v>16</v>
      </c>
      <c r="B87" s="20" t="s">
        <v>39</v>
      </c>
      <c r="C87" s="11">
        <v>928</v>
      </c>
      <c r="D87" s="21">
        <v>1019</v>
      </c>
      <c r="E87" s="21">
        <v>1047</v>
      </c>
      <c r="F87" s="21">
        <f t="shared" si="2"/>
        <v>2066</v>
      </c>
      <c r="G87" s="16"/>
      <c r="H87" s="7"/>
      <c r="AB87" s="16"/>
      <c r="AC87" s="16"/>
      <c r="AD87" s="16"/>
      <c r="AE87" s="17"/>
      <c r="AF87" s="17"/>
      <c r="AG87" s="12"/>
    </row>
    <row r="88" spans="1:33" ht="12.75">
      <c r="A88" s="6">
        <v>17</v>
      </c>
      <c r="B88" s="22" t="s">
        <v>57</v>
      </c>
      <c r="C88" s="11">
        <v>837</v>
      </c>
      <c r="D88" s="21">
        <v>0</v>
      </c>
      <c r="E88" s="21">
        <v>986</v>
      </c>
      <c r="F88" s="21">
        <f t="shared" si="2"/>
        <v>1823</v>
      </c>
      <c r="G88" s="16"/>
      <c r="H88" s="7"/>
      <c r="AB88" s="16"/>
      <c r="AC88" s="16"/>
      <c r="AD88" s="16"/>
      <c r="AE88" s="17"/>
      <c r="AF88" s="17"/>
      <c r="AG88" s="12"/>
    </row>
    <row r="89" spans="1:33" ht="12.75">
      <c r="A89" s="6">
        <v>18</v>
      </c>
      <c r="B89" s="22" t="s">
        <v>51</v>
      </c>
      <c r="C89" s="11">
        <v>495</v>
      </c>
      <c r="D89" s="21">
        <v>0</v>
      </c>
      <c r="E89" s="21">
        <v>940</v>
      </c>
      <c r="F89" s="21">
        <f t="shared" si="2"/>
        <v>1435</v>
      </c>
      <c r="G89" s="16"/>
      <c r="H89" s="7"/>
      <c r="AB89" s="16"/>
      <c r="AC89" s="16"/>
      <c r="AD89" s="16"/>
      <c r="AE89" s="17"/>
      <c r="AF89" s="17"/>
      <c r="AG89" s="12"/>
    </row>
    <row r="90" spans="1:33" ht="12.75">
      <c r="A90" s="6">
        <v>19</v>
      </c>
      <c r="B90" s="22" t="s">
        <v>43</v>
      </c>
      <c r="C90" s="11">
        <v>0</v>
      </c>
      <c r="D90" s="21">
        <v>0</v>
      </c>
      <c r="E90" s="21">
        <v>0</v>
      </c>
      <c r="F90" s="21">
        <f t="shared" si="2"/>
        <v>0</v>
      </c>
      <c r="G90" s="16"/>
      <c r="H90" s="7"/>
      <c r="AB90" s="16"/>
      <c r="AC90" s="16"/>
      <c r="AD90" s="16"/>
      <c r="AE90" s="17"/>
      <c r="AF90" s="17"/>
      <c r="AG90" s="12"/>
    </row>
    <row r="91" spans="2:33" ht="12.75">
      <c r="B91" s="20"/>
      <c r="D91" s="21"/>
      <c r="E91" s="21"/>
      <c r="F91" s="21"/>
      <c r="G91" s="16"/>
      <c r="H91" s="7"/>
      <c r="AB91" s="16"/>
      <c r="AC91" s="16"/>
      <c r="AD91" s="16"/>
      <c r="AE91" s="17"/>
      <c r="AF91" s="17"/>
      <c r="AG91" s="12"/>
    </row>
    <row r="92" spans="1:33" ht="12.75">
      <c r="A92" s="8" t="s">
        <v>61</v>
      </c>
      <c r="B92" s="14"/>
      <c r="C92" s="10"/>
      <c r="H92" s="7"/>
      <c r="M92" s="12"/>
      <c r="P92" s="27"/>
      <c r="AB92" s="16"/>
      <c r="AC92" s="16"/>
      <c r="AD92" s="16"/>
      <c r="AE92" s="12"/>
      <c r="AF92" s="12"/>
      <c r="AG92" s="12"/>
    </row>
    <row r="93" spans="3:33" ht="12.75">
      <c r="C93" s="18">
        <v>41377</v>
      </c>
      <c r="D93" s="18">
        <v>41426</v>
      </c>
      <c r="E93" s="18">
        <v>41440</v>
      </c>
      <c r="F93" s="19" t="s">
        <v>36</v>
      </c>
      <c r="H93" s="7"/>
      <c r="M93" s="27"/>
      <c r="P93" s="27"/>
      <c r="AB93" s="16"/>
      <c r="AC93" s="16"/>
      <c r="AD93" s="16"/>
      <c r="AE93" s="12"/>
      <c r="AF93" s="17"/>
      <c r="AG93" s="12"/>
    </row>
    <row r="94" spans="1:33" ht="12.75">
      <c r="A94" s="35">
        <v>1</v>
      </c>
      <c r="B94" s="36" t="s">
        <v>46</v>
      </c>
      <c r="C94" s="39">
        <v>5620</v>
      </c>
      <c r="D94" s="37">
        <v>6251</v>
      </c>
      <c r="E94" s="37">
        <v>5636</v>
      </c>
      <c r="F94" s="37">
        <f aca="true" t="shared" si="3" ref="F94:F112">SUM(C94:E94)-MIN(C94:E94)</f>
        <v>11887</v>
      </c>
      <c r="H94" s="7"/>
      <c r="M94" s="27"/>
      <c r="P94" s="16"/>
      <c r="AB94" s="16"/>
      <c r="AC94" s="16"/>
      <c r="AD94" s="16"/>
      <c r="AE94" s="17"/>
      <c r="AF94" s="17"/>
      <c r="AG94" s="12"/>
    </row>
    <row r="95" spans="1:33" ht="12.75">
      <c r="A95" s="35">
        <v>2</v>
      </c>
      <c r="B95" s="36" t="s">
        <v>42</v>
      </c>
      <c r="C95" s="39">
        <v>5482</v>
      </c>
      <c r="D95" s="40">
        <v>5486</v>
      </c>
      <c r="E95" s="37">
        <v>5503</v>
      </c>
      <c r="F95" s="40">
        <f t="shared" si="3"/>
        <v>10989</v>
      </c>
      <c r="H95" s="7"/>
      <c r="M95" s="16"/>
      <c r="P95" s="16"/>
      <c r="AB95" s="16"/>
      <c r="AC95" s="16"/>
      <c r="AD95" s="16"/>
      <c r="AE95" s="17"/>
      <c r="AF95" s="17"/>
      <c r="AG95" s="12"/>
    </row>
    <row r="96" spans="1:33" ht="12.75">
      <c r="A96" s="35">
        <v>3</v>
      </c>
      <c r="B96" s="36" t="s">
        <v>41</v>
      </c>
      <c r="C96" s="39">
        <v>5447</v>
      </c>
      <c r="D96" s="37">
        <v>5179</v>
      </c>
      <c r="E96" s="37">
        <v>5296</v>
      </c>
      <c r="F96" s="37">
        <f t="shared" si="3"/>
        <v>10743</v>
      </c>
      <c r="H96" s="7"/>
      <c r="AB96" s="16"/>
      <c r="AC96" s="16"/>
      <c r="AD96" s="16"/>
      <c r="AE96" s="17"/>
      <c r="AF96" s="17"/>
      <c r="AG96" s="12"/>
    </row>
    <row r="97" spans="1:33" ht="12.75">
      <c r="A97" s="35">
        <v>4</v>
      </c>
      <c r="B97" s="36" t="s">
        <v>38</v>
      </c>
      <c r="C97" s="39">
        <v>5036</v>
      </c>
      <c r="D97" s="37">
        <v>5045</v>
      </c>
      <c r="E97" s="37">
        <v>5211</v>
      </c>
      <c r="F97" s="37">
        <f t="shared" si="3"/>
        <v>10256</v>
      </c>
      <c r="H97" s="7"/>
      <c r="I97" s="12"/>
      <c r="P97" s="16"/>
      <c r="AB97" s="16"/>
      <c r="AC97" s="16"/>
      <c r="AD97" s="16"/>
      <c r="AE97" s="17"/>
      <c r="AF97" s="17"/>
      <c r="AG97" s="12"/>
    </row>
    <row r="98" spans="1:33" ht="12.75">
      <c r="A98" s="35">
        <v>5</v>
      </c>
      <c r="B98" s="38" t="s">
        <v>40</v>
      </c>
      <c r="C98" s="39">
        <v>4646</v>
      </c>
      <c r="D98" s="37">
        <v>4980</v>
      </c>
      <c r="E98" s="37">
        <f>4665+526</f>
        <v>5191</v>
      </c>
      <c r="F98" s="37">
        <f t="shared" si="3"/>
        <v>10171</v>
      </c>
      <c r="H98" s="7"/>
      <c r="M98" s="16"/>
      <c r="P98" s="16"/>
      <c r="AB98" s="16"/>
      <c r="AC98" s="16"/>
      <c r="AD98" s="16"/>
      <c r="AE98" s="16"/>
      <c r="AF98" s="16"/>
      <c r="AG98" s="12"/>
    </row>
    <row r="99" spans="1:33" ht="12.75">
      <c r="A99" s="35">
        <v>6</v>
      </c>
      <c r="B99" s="36" t="s">
        <v>53</v>
      </c>
      <c r="C99" s="39">
        <v>4736</v>
      </c>
      <c r="D99" s="37">
        <v>4849</v>
      </c>
      <c r="E99" s="37">
        <f>4547+465</f>
        <v>5012</v>
      </c>
      <c r="F99" s="37">
        <f t="shared" si="3"/>
        <v>9861</v>
      </c>
      <c r="H99" s="7"/>
      <c r="J99" s="23"/>
      <c r="M99" s="16"/>
      <c r="P99" s="16"/>
      <c r="AB99" s="16"/>
      <c r="AC99" s="16"/>
      <c r="AD99" s="16"/>
      <c r="AE99" s="17"/>
      <c r="AF99" s="17"/>
      <c r="AG99" s="12"/>
    </row>
    <row r="100" spans="1:33" ht="12.75">
      <c r="A100" s="13">
        <v>7</v>
      </c>
      <c r="B100" s="22" t="s">
        <v>47</v>
      </c>
      <c r="C100" s="11">
        <v>4541</v>
      </c>
      <c r="D100" s="21">
        <v>4823</v>
      </c>
      <c r="E100" s="21">
        <v>4860</v>
      </c>
      <c r="F100" s="21">
        <f t="shared" si="3"/>
        <v>9683</v>
      </c>
      <c r="M100" s="16"/>
      <c r="P100" s="16"/>
      <c r="AB100" s="16"/>
      <c r="AC100" s="16"/>
      <c r="AD100" s="16"/>
      <c r="AE100" s="17"/>
      <c r="AF100" s="17"/>
      <c r="AG100" s="12"/>
    </row>
    <row r="101" spans="1:16" ht="12.75">
      <c r="A101" s="13">
        <v>8</v>
      </c>
      <c r="B101" s="22" t="s">
        <v>50</v>
      </c>
      <c r="C101" s="11">
        <v>3358</v>
      </c>
      <c r="D101" s="21">
        <v>4477</v>
      </c>
      <c r="E101" s="21">
        <v>4865</v>
      </c>
      <c r="F101" s="21">
        <f t="shared" si="3"/>
        <v>9342</v>
      </c>
      <c r="M101" s="16"/>
      <c r="P101" s="16"/>
    </row>
    <row r="102" spans="1:16" ht="12.75">
      <c r="A102" s="13">
        <v>9</v>
      </c>
      <c r="B102" s="22" t="s">
        <v>44</v>
      </c>
      <c r="C102" s="11">
        <v>4104</v>
      </c>
      <c r="D102" s="21">
        <v>4974</v>
      </c>
      <c r="E102" s="21">
        <v>4341</v>
      </c>
      <c r="F102" s="21">
        <f t="shared" si="3"/>
        <v>9315</v>
      </c>
      <c r="M102" s="16"/>
      <c r="P102" s="16"/>
    </row>
    <row r="103" spans="1:16" ht="12.75">
      <c r="A103" s="6">
        <v>10</v>
      </c>
      <c r="B103" s="22" t="s">
        <v>56</v>
      </c>
      <c r="C103" s="11">
        <v>4247</v>
      </c>
      <c r="D103" s="21">
        <v>4618</v>
      </c>
      <c r="E103" s="21">
        <v>4648</v>
      </c>
      <c r="F103" s="21">
        <f t="shared" si="3"/>
        <v>9266</v>
      </c>
      <c r="M103" s="16"/>
      <c r="P103" s="16"/>
    </row>
    <row r="104" spans="1:16" ht="12.75">
      <c r="A104" s="6">
        <v>11</v>
      </c>
      <c r="B104" s="22" t="s">
        <v>49</v>
      </c>
      <c r="C104" s="11">
        <v>3087</v>
      </c>
      <c r="D104" s="21">
        <v>4519</v>
      </c>
      <c r="E104" s="21">
        <f>4211+460</f>
        <v>4671</v>
      </c>
      <c r="F104" s="21">
        <f t="shared" si="3"/>
        <v>9190</v>
      </c>
      <c r="M104" s="16"/>
      <c r="P104" s="16"/>
    </row>
    <row r="105" spans="1:16" ht="12.75">
      <c r="A105" s="6">
        <v>12</v>
      </c>
      <c r="B105" s="22" t="s">
        <v>52</v>
      </c>
      <c r="C105" s="11">
        <v>3956</v>
      </c>
      <c r="D105" s="21">
        <v>4334</v>
      </c>
      <c r="E105" s="21">
        <v>4325</v>
      </c>
      <c r="F105" s="21">
        <f t="shared" si="3"/>
        <v>8659</v>
      </c>
      <c r="M105" s="16"/>
      <c r="P105" s="16"/>
    </row>
    <row r="106" spans="1:16" ht="12.75">
      <c r="A106" s="6">
        <v>13</v>
      </c>
      <c r="B106" s="22" t="s">
        <v>45</v>
      </c>
      <c r="C106" s="11">
        <v>4179</v>
      </c>
      <c r="D106" s="21">
        <v>2556</v>
      </c>
      <c r="E106" s="21">
        <v>4211</v>
      </c>
      <c r="F106" s="21">
        <f t="shared" si="3"/>
        <v>8390</v>
      </c>
      <c r="M106" s="16"/>
      <c r="P106" s="16"/>
    </row>
    <row r="107" spans="1:16" ht="12.75">
      <c r="A107" s="6">
        <v>14</v>
      </c>
      <c r="B107" s="20" t="s">
        <v>39</v>
      </c>
      <c r="C107" s="11">
        <v>3241</v>
      </c>
      <c r="D107" s="21">
        <v>3037</v>
      </c>
      <c r="E107" s="21">
        <v>4323</v>
      </c>
      <c r="F107" s="21">
        <f t="shared" si="3"/>
        <v>7564</v>
      </c>
      <c r="M107" s="16"/>
      <c r="P107" s="16"/>
    </row>
    <row r="108" spans="1:16" ht="12.75">
      <c r="A108" s="6">
        <v>15</v>
      </c>
      <c r="B108" s="22" t="s">
        <v>48</v>
      </c>
      <c r="C108" s="11">
        <v>2341</v>
      </c>
      <c r="D108" s="21">
        <v>2972</v>
      </c>
      <c r="E108" s="21">
        <v>4173</v>
      </c>
      <c r="F108" s="21">
        <f t="shared" si="3"/>
        <v>7145</v>
      </c>
      <c r="M108" s="16"/>
      <c r="P108" s="16"/>
    </row>
    <row r="109" spans="1:16" ht="12.75">
      <c r="A109" s="6">
        <v>16</v>
      </c>
      <c r="B109" s="22" t="s">
        <v>54</v>
      </c>
      <c r="C109" s="11">
        <v>3720</v>
      </c>
      <c r="D109" s="21">
        <v>2279</v>
      </c>
      <c r="E109" s="21">
        <v>0</v>
      </c>
      <c r="F109" s="21">
        <f t="shared" si="3"/>
        <v>5999</v>
      </c>
      <c r="M109" s="16"/>
      <c r="P109" s="16"/>
    </row>
    <row r="110" spans="1:16" ht="12.75">
      <c r="A110" s="6">
        <v>17</v>
      </c>
      <c r="B110" s="22" t="s">
        <v>57</v>
      </c>
      <c r="C110" s="11">
        <v>1187</v>
      </c>
      <c r="D110" s="21">
        <v>1457</v>
      </c>
      <c r="E110" s="21">
        <v>1834</v>
      </c>
      <c r="F110" s="21">
        <f t="shared" si="3"/>
        <v>3291</v>
      </c>
      <c r="M110" s="16"/>
      <c r="P110" s="16"/>
    </row>
    <row r="111" spans="1:16" ht="12.75">
      <c r="A111" s="6">
        <v>18</v>
      </c>
      <c r="B111" s="22" t="s">
        <v>43</v>
      </c>
      <c r="C111" s="11">
        <v>1155</v>
      </c>
      <c r="D111" s="21">
        <v>1548</v>
      </c>
      <c r="E111" s="21">
        <v>0</v>
      </c>
      <c r="F111" s="21">
        <f t="shared" si="3"/>
        <v>2703</v>
      </c>
      <c r="M111" s="16"/>
      <c r="P111" s="16"/>
    </row>
    <row r="112" spans="1:16" ht="12.75">
      <c r="A112" s="6">
        <v>19</v>
      </c>
      <c r="B112" s="22" t="s">
        <v>51</v>
      </c>
      <c r="C112" s="11">
        <v>0</v>
      </c>
      <c r="D112" s="21">
        <v>347</v>
      </c>
      <c r="E112" s="21">
        <v>0</v>
      </c>
      <c r="F112" s="21">
        <f t="shared" si="3"/>
        <v>347</v>
      </c>
      <c r="M112" s="16"/>
      <c r="P112" s="16"/>
    </row>
    <row r="113" spans="2:16" ht="12.75">
      <c r="B113" s="22"/>
      <c r="M113" s="16"/>
      <c r="P113" s="16"/>
    </row>
    <row r="114" spans="1:16" ht="12.75">
      <c r="A114" s="8" t="s">
        <v>62</v>
      </c>
      <c r="B114" s="25"/>
      <c r="C114" s="15"/>
      <c r="F114" s="28"/>
      <c r="H114" s="7"/>
      <c r="J114" s="16"/>
      <c r="M114" s="16"/>
      <c r="P114" s="16"/>
    </row>
    <row r="115" spans="3:10" ht="12.75">
      <c r="C115" s="18">
        <v>41377</v>
      </c>
      <c r="D115" s="18">
        <v>41426</v>
      </c>
      <c r="E115" s="18">
        <v>41440</v>
      </c>
      <c r="F115" s="19" t="s">
        <v>6</v>
      </c>
      <c r="H115" s="7"/>
      <c r="J115" s="16"/>
    </row>
    <row r="116" spans="1:10" ht="12.75">
      <c r="A116" s="35">
        <v>1</v>
      </c>
      <c r="B116" s="36" t="s">
        <v>47</v>
      </c>
      <c r="C116" s="39">
        <v>4885</v>
      </c>
      <c r="D116" s="37">
        <v>5266</v>
      </c>
      <c r="E116" s="37">
        <v>5441</v>
      </c>
      <c r="F116" s="37">
        <f aca="true" t="shared" si="4" ref="F116:F134">SUM(C116:E116)-MIN(C116:E116)</f>
        <v>10707</v>
      </c>
      <c r="H116" s="7"/>
      <c r="J116" s="16"/>
    </row>
    <row r="117" spans="1:8" ht="12.75">
      <c r="A117" s="35">
        <v>2</v>
      </c>
      <c r="B117" s="36" t="s">
        <v>46</v>
      </c>
      <c r="C117" s="39">
        <v>4786</v>
      </c>
      <c r="D117" s="37">
        <v>5139</v>
      </c>
      <c r="E117" s="37">
        <v>5143</v>
      </c>
      <c r="F117" s="37">
        <f t="shared" si="4"/>
        <v>10282</v>
      </c>
      <c r="H117" s="7"/>
    </row>
    <row r="118" spans="1:8" ht="12.75">
      <c r="A118" s="35">
        <v>3</v>
      </c>
      <c r="B118" s="36" t="s">
        <v>56</v>
      </c>
      <c r="C118" s="39">
        <v>4578</v>
      </c>
      <c r="D118" s="37">
        <v>4747</v>
      </c>
      <c r="E118" s="37">
        <v>4095</v>
      </c>
      <c r="F118" s="37">
        <f t="shared" si="4"/>
        <v>9325</v>
      </c>
      <c r="H118" s="7"/>
    </row>
    <row r="119" spans="1:8" ht="12.75">
      <c r="A119" s="35">
        <v>4</v>
      </c>
      <c r="B119" s="36" t="s">
        <v>53</v>
      </c>
      <c r="C119" s="39">
        <v>4679</v>
      </c>
      <c r="D119" s="37">
        <v>4471</v>
      </c>
      <c r="E119" s="37">
        <f>4151+480</f>
        <v>4631</v>
      </c>
      <c r="F119" s="37">
        <f t="shared" si="4"/>
        <v>9310</v>
      </c>
      <c r="H119" s="7"/>
    </row>
    <row r="120" spans="1:8" ht="12.75">
      <c r="A120" s="35">
        <v>5</v>
      </c>
      <c r="B120" s="38" t="s">
        <v>40</v>
      </c>
      <c r="C120" s="39">
        <v>4498</v>
      </c>
      <c r="D120" s="37">
        <v>4577</v>
      </c>
      <c r="E120" s="37">
        <f>3936+510</f>
        <v>4446</v>
      </c>
      <c r="F120" s="37">
        <f t="shared" si="4"/>
        <v>9075</v>
      </c>
      <c r="H120" s="7"/>
    </row>
    <row r="121" spans="1:8" ht="12.75">
      <c r="A121" s="35">
        <v>6</v>
      </c>
      <c r="B121" s="36" t="s">
        <v>52</v>
      </c>
      <c r="C121" s="39">
        <v>4129</v>
      </c>
      <c r="D121" s="37">
        <v>4537</v>
      </c>
      <c r="E121" s="37">
        <v>4371</v>
      </c>
      <c r="F121" s="37">
        <f t="shared" si="4"/>
        <v>8908</v>
      </c>
      <c r="H121" s="7"/>
    </row>
    <row r="122" spans="1:6" ht="12.75">
      <c r="A122" s="13">
        <v>7</v>
      </c>
      <c r="B122" s="22" t="s">
        <v>50</v>
      </c>
      <c r="C122" s="11">
        <v>1717</v>
      </c>
      <c r="D122" s="21">
        <v>3983</v>
      </c>
      <c r="E122" s="21">
        <v>4078</v>
      </c>
      <c r="F122" s="21">
        <f t="shared" si="4"/>
        <v>8061</v>
      </c>
    </row>
    <row r="123" spans="1:6" ht="12.75">
      <c r="A123" s="13">
        <v>8</v>
      </c>
      <c r="B123" s="22" t="s">
        <v>42</v>
      </c>
      <c r="C123" s="11">
        <v>3891</v>
      </c>
      <c r="D123" s="21">
        <v>3844</v>
      </c>
      <c r="E123" s="21">
        <v>3619</v>
      </c>
      <c r="F123" s="21">
        <f t="shared" si="4"/>
        <v>7735</v>
      </c>
    </row>
    <row r="124" spans="1:6" ht="12.75">
      <c r="A124" s="13">
        <v>9</v>
      </c>
      <c r="B124" s="22" t="s">
        <v>45</v>
      </c>
      <c r="C124" s="11">
        <v>2316</v>
      </c>
      <c r="D124" s="40">
        <v>3843</v>
      </c>
      <c r="E124" s="21">
        <v>3687</v>
      </c>
      <c r="F124" s="40">
        <f t="shared" si="4"/>
        <v>7530</v>
      </c>
    </row>
    <row r="125" spans="1:8" ht="12.75">
      <c r="A125" s="6">
        <v>10</v>
      </c>
      <c r="B125" s="22" t="s">
        <v>54</v>
      </c>
      <c r="C125" s="11">
        <v>3228</v>
      </c>
      <c r="D125" s="21">
        <v>3439</v>
      </c>
      <c r="E125" s="21">
        <v>577</v>
      </c>
      <c r="F125" s="21">
        <f t="shared" si="4"/>
        <v>6667</v>
      </c>
      <c r="H125" s="7"/>
    </row>
    <row r="126" spans="1:8" ht="12.75">
      <c r="A126" s="6">
        <v>11</v>
      </c>
      <c r="B126" s="22" t="s">
        <v>43</v>
      </c>
      <c r="C126" s="11">
        <v>2340</v>
      </c>
      <c r="D126" s="21">
        <v>4097</v>
      </c>
      <c r="E126" s="21">
        <v>2505</v>
      </c>
      <c r="F126" s="21">
        <f t="shared" si="4"/>
        <v>6602</v>
      </c>
      <c r="H126" s="7"/>
    </row>
    <row r="127" spans="1:6" ht="12.75">
      <c r="A127" s="6">
        <v>12</v>
      </c>
      <c r="B127" s="22" t="s">
        <v>51</v>
      </c>
      <c r="C127" s="11">
        <v>3267</v>
      </c>
      <c r="D127" s="21">
        <v>3129</v>
      </c>
      <c r="E127" s="21">
        <v>3119</v>
      </c>
      <c r="F127" s="21">
        <f t="shared" si="4"/>
        <v>6396</v>
      </c>
    </row>
    <row r="128" spans="1:6" ht="12.75">
      <c r="A128" s="6">
        <v>13</v>
      </c>
      <c r="B128" s="22" t="s">
        <v>44</v>
      </c>
      <c r="C128" s="11">
        <v>906</v>
      </c>
      <c r="D128" s="21">
        <v>3894</v>
      </c>
      <c r="E128" s="21">
        <v>1798</v>
      </c>
      <c r="F128" s="21">
        <f t="shared" si="4"/>
        <v>5692</v>
      </c>
    </row>
    <row r="129" spans="1:6" ht="12.75" customHeight="1">
      <c r="A129" s="6">
        <v>14</v>
      </c>
      <c r="B129" s="22" t="s">
        <v>41</v>
      </c>
      <c r="C129" s="11">
        <v>1861</v>
      </c>
      <c r="D129" s="21">
        <v>2649</v>
      </c>
      <c r="E129" s="21">
        <v>2831</v>
      </c>
      <c r="F129" s="21">
        <f t="shared" si="4"/>
        <v>5480</v>
      </c>
    </row>
    <row r="130" spans="1:6" ht="12.75">
      <c r="A130" s="6">
        <v>15</v>
      </c>
      <c r="B130" s="22" t="s">
        <v>49</v>
      </c>
      <c r="C130" s="11">
        <v>1499</v>
      </c>
      <c r="D130" s="21">
        <v>1493</v>
      </c>
      <c r="E130" s="21">
        <v>0</v>
      </c>
      <c r="F130" s="21">
        <f t="shared" si="4"/>
        <v>2992</v>
      </c>
    </row>
    <row r="131" spans="1:6" ht="12.75">
      <c r="A131" s="6">
        <v>16</v>
      </c>
      <c r="B131" s="22" t="s">
        <v>48</v>
      </c>
      <c r="C131" s="11">
        <v>868</v>
      </c>
      <c r="D131" s="21">
        <v>805</v>
      </c>
      <c r="E131" s="21">
        <v>0</v>
      </c>
      <c r="F131" s="21">
        <f t="shared" si="4"/>
        <v>1673</v>
      </c>
    </row>
    <row r="132" spans="1:6" ht="12.75">
      <c r="A132" s="6">
        <v>17</v>
      </c>
      <c r="B132" s="22" t="s">
        <v>57</v>
      </c>
      <c r="C132" s="11">
        <v>1603</v>
      </c>
      <c r="D132" s="21">
        <v>0</v>
      </c>
      <c r="E132" s="21">
        <v>0</v>
      </c>
      <c r="F132" s="21">
        <f t="shared" si="4"/>
        <v>1603</v>
      </c>
    </row>
    <row r="133" spans="1:6" ht="12.75">
      <c r="A133" s="6">
        <v>18</v>
      </c>
      <c r="B133" s="22" t="s">
        <v>38</v>
      </c>
      <c r="C133" s="11">
        <v>0</v>
      </c>
      <c r="D133" s="21">
        <v>0</v>
      </c>
      <c r="E133" s="21">
        <v>0</v>
      </c>
      <c r="F133" s="21">
        <f t="shared" si="4"/>
        <v>0</v>
      </c>
    </row>
    <row r="134" spans="1:6" ht="12.75">
      <c r="A134" s="6">
        <v>19</v>
      </c>
      <c r="B134" s="20" t="s">
        <v>39</v>
      </c>
      <c r="C134" s="11">
        <v>0</v>
      </c>
      <c r="D134" s="21">
        <v>0</v>
      </c>
      <c r="E134" s="21">
        <v>0</v>
      </c>
      <c r="F134" s="21">
        <f t="shared" si="4"/>
        <v>0</v>
      </c>
    </row>
    <row r="135" spans="2:6" ht="12.75">
      <c r="B135" s="22"/>
      <c r="D135" s="21"/>
      <c r="E135" s="21"/>
      <c r="F135" s="21"/>
    </row>
    <row r="136" spans="1:59" ht="12.75">
      <c r="A136" s="8" t="s">
        <v>59</v>
      </c>
      <c r="B136" s="25"/>
      <c r="C136" s="10"/>
      <c r="BA136" s="12">
        <v>5.5</v>
      </c>
      <c r="BB136" s="13">
        <f>IF(BA136&gt;0,TRUNC(8945/BA136-1008.5),0)</f>
        <v>617</v>
      </c>
      <c r="BC136" s="7" t="s">
        <v>4</v>
      </c>
      <c r="BE136" s="12">
        <v>7.1</v>
      </c>
      <c r="BF136" s="13">
        <f>IF(BE136&gt;0,TRUNC(11215.8/BE136-684.5),0)</f>
        <v>895</v>
      </c>
      <c r="BG136" s="7" t="s">
        <v>5</v>
      </c>
    </row>
    <row r="137" spans="3:59" ht="12.75">
      <c r="C137" s="18">
        <v>41377</v>
      </c>
      <c r="D137" s="18">
        <v>41426</v>
      </c>
      <c r="E137" s="18">
        <v>41440</v>
      </c>
      <c r="F137" s="19" t="s">
        <v>36</v>
      </c>
      <c r="BA137" s="12">
        <v>5</v>
      </c>
      <c r="BB137" s="13">
        <f>IF(BA137&gt;0,TRUNC(10080/BA137-1039.5),0)</f>
        <v>976</v>
      </c>
      <c r="BC137" s="7" t="s">
        <v>7</v>
      </c>
      <c r="BE137" s="12">
        <v>7.1</v>
      </c>
      <c r="BF137" s="13">
        <f>IF(BE137&gt;0,TRUNC(11212.2/BE144-574.5),0)</f>
        <v>-281</v>
      </c>
      <c r="BG137" s="7" t="s">
        <v>8</v>
      </c>
    </row>
    <row r="138" spans="1:59" ht="12.75">
      <c r="A138" s="35">
        <v>1</v>
      </c>
      <c r="B138" s="36" t="s">
        <v>47</v>
      </c>
      <c r="C138" s="37">
        <v>4315</v>
      </c>
      <c r="D138" s="37">
        <v>4575</v>
      </c>
      <c r="E138" s="37">
        <v>5017</v>
      </c>
      <c r="F138" s="37">
        <f aca="true" t="shared" si="5" ref="F138:F156">SUM(C138:E138)-MIN(C138:E138)</f>
        <v>9592</v>
      </c>
      <c r="H138" s="7"/>
      <c r="P138" s="27"/>
      <c r="BA138" s="12">
        <v>6.7</v>
      </c>
      <c r="BB138" s="13">
        <f>IF(BA138&gt;0,TRUNC(12312/BA138-1092.5),0)</f>
        <v>745</v>
      </c>
      <c r="BC138" s="7" t="s">
        <v>9</v>
      </c>
      <c r="BE138" s="12">
        <v>11</v>
      </c>
      <c r="BF138" s="13">
        <f>IF(BE138&gt;0,TRUNC(13448.16/BE138-768.5),0)</f>
        <v>454</v>
      </c>
      <c r="BG138" s="7" t="s">
        <v>10</v>
      </c>
    </row>
    <row r="139" spans="1:59" ht="12.75">
      <c r="A139" s="35">
        <v>2</v>
      </c>
      <c r="B139" s="38" t="s">
        <v>39</v>
      </c>
      <c r="C139" s="37">
        <v>4242</v>
      </c>
      <c r="D139" s="37">
        <v>4478</v>
      </c>
      <c r="E139" s="37">
        <v>4626</v>
      </c>
      <c r="F139" s="37">
        <f t="shared" si="5"/>
        <v>9104</v>
      </c>
      <c r="H139" s="7"/>
      <c r="P139" s="27"/>
      <c r="AB139" s="16"/>
      <c r="AC139" s="16"/>
      <c r="AD139" s="16"/>
      <c r="AE139" s="12"/>
      <c r="AF139" s="12"/>
      <c r="AG139" s="12"/>
      <c r="BA139" s="12">
        <v>10</v>
      </c>
      <c r="BB139" s="13">
        <f>IF(BA139&gt;0,TRUNC(14608.08/BA139-1118.5),0)</f>
        <v>342</v>
      </c>
      <c r="BC139" s="7" t="s">
        <v>11</v>
      </c>
      <c r="BE139" s="12">
        <v>8.3</v>
      </c>
      <c r="BF139" s="13">
        <f>IF(BE139&gt;0,TRUNC(13258.08/BE139-690.5),0)</f>
        <v>906</v>
      </c>
      <c r="BG139" s="7" t="s">
        <v>12</v>
      </c>
    </row>
    <row r="140" spans="1:59" ht="12.75">
      <c r="A140" s="35">
        <v>3</v>
      </c>
      <c r="B140" s="36" t="s">
        <v>45</v>
      </c>
      <c r="C140" s="37">
        <v>3975</v>
      </c>
      <c r="D140" s="37">
        <v>4358</v>
      </c>
      <c r="E140" s="37">
        <v>4419</v>
      </c>
      <c r="F140" s="37">
        <f t="shared" si="5"/>
        <v>8777</v>
      </c>
      <c r="H140" s="7"/>
      <c r="P140" s="27"/>
      <c r="AB140" s="16"/>
      <c r="AC140" s="16"/>
      <c r="AD140" s="16"/>
      <c r="AE140" s="12"/>
      <c r="AF140" s="12"/>
      <c r="AG140" s="12"/>
      <c r="BA140" s="12">
        <v>10.7</v>
      </c>
      <c r="BB140" s="13">
        <f>IF(BA140&gt;0,TRUNC(19137.6/BA140-1159.5),0)</f>
        <v>629</v>
      </c>
      <c r="BC140" s="7" t="s">
        <v>13</v>
      </c>
      <c r="BE140" s="12">
        <v>9.1</v>
      </c>
      <c r="BF140" s="13">
        <f>IF(BE140&gt;0,TRUNC(13219.2/BE140-671.5),0)</f>
        <v>781</v>
      </c>
      <c r="BG140" s="7" t="s">
        <v>14</v>
      </c>
    </row>
    <row r="141" spans="1:59" ht="12.75">
      <c r="A141" s="35">
        <v>4</v>
      </c>
      <c r="B141" s="36" t="s">
        <v>56</v>
      </c>
      <c r="C141" s="37">
        <v>2662</v>
      </c>
      <c r="D141" s="37">
        <v>4287</v>
      </c>
      <c r="E141" s="37">
        <v>4136</v>
      </c>
      <c r="F141" s="37">
        <f t="shared" si="5"/>
        <v>8423</v>
      </c>
      <c r="H141" s="7"/>
      <c r="P141" s="27"/>
      <c r="AB141" s="16"/>
      <c r="AC141" s="16"/>
      <c r="AD141" s="16"/>
      <c r="AE141" s="12"/>
      <c r="AF141" s="12"/>
      <c r="AG141" s="12"/>
      <c r="BA141" s="12">
        <v>12.5</v>
      </c>
      <c r="BB141" s="13">
        <f>IF(BA141&gt;0,TRUNC(23666.4/BA141-1185.5),0)</f>
        <v>707</v>
      </c>
      <c r="BC141" s="7" t="s">
        <v>15</v>
      </c>
      <c r="BE141" s="12">
        <v>12.2</v>
      </c>
      <c r="BF141" s="13">
        <f>IF(BE141&gt;0,TRUNC(17498.88/BE141-783.5),0)</f>
        <v>650</v>
      </c>
      <c r="BG141" s="7" t="s">
        <v>16</v>
      </c>
    </row>
    <row r="142" spans="1:59" ht="12.75">
      <c r="A142" s="35">
        <v>5</v>
      </c>
      <c r="B142" s="36" t="s">
        <v>38</v>
      </c>
      <c r="C142" s="37">
        <v>3690</v>
      </c>
      <c r="D142" s="40">
        <v>4146</v>
      </c>
      <c r="E142" s="37">
        <v>4123</v>
      </c>
      <c r="F142" s="40">
        <f t="shared" si="5"/>
        <v>8269</v>
      </c>
      <c r="H142" s="7"/>
      <c r="AB142" s="16"/>
      <c r="AC142" s="16"/>
      <c r="AD142" s="16"/>
      <c r="AE142" s="12"/>
      <c r="AF142" s="12"/>
      <c r="AG142" s="12"/>
      <c r="BA142" s="12">
        <v>17.8</v>
      </c>
      <c r="BB142" s="13">
        <f>IF(BA142&gt;0,TRUNC(35559/BA142-1181.5),0)</f>
        <v>816</v>
      </c>
      <c r="BC142" s="7" t="s">
        <v>17</v>
      </c>
      <c r="BE142" s="12">
        <v>13.1</v>
      </c>
      <c r="BF142" s="13">
        <f>IF(BE142&gt;0,TRUNC(17245.44/BE142-702.5),0)</f>
        <v>613</v>
      </c>
      <c r="BG142" s="7" t="s">
        <v>18</v>
      </c>
    </row>
    <row r="143" spans="1:59" ht="12.75">
      <c r="A143" s="35">
        <v>6</v>
      </c>
      <c r="B143" s="36" t="s">
        <v>53</v>
      </c>
      <c r="C143" s="37">
        <v>3213</v>
      </c>
      <c r="D143" s="37">
        <v>3856</v>
      </c>
      <c r="E143" s="37">
        <f>3841+395</f>
        <v>4236</v>
      </c>
      <c r="F143" s="37">
        <f t="shared" si="5"/>
        <v>8092</v>
      </c>
      <c r="G143" s="26"/>
      <c r="H143" s="7"/>
      <c r="K143" s="23"/>
      <c r="AB143" s="16"/>
      <c r="AC143" s="16"/>
      <c r="AD143" s="16"/>
      <c r="AE143" s="12"/>
      <c r="AG143" s="12"/>
      <c r="BA143" s="12">
        <v>145.9</v>
      </c>
      <c r="BB143" s="13">
        <f>IF(BA143&gt;0,TRUNC(160470.5/(TRUNC(BA143/100)*60+BA143-TRUNC(BA143/100)*100)-911.35),0)</f>
        <v>603</v>
      </c>
      <c r="BC143" s="7" t="s">
        <v>19</v>
      </c>
      <c r="BE143" s="12">
        <v>16.6</v>
      </c>
      <c r="BF143" s="13">
        <f>IF(BE143&gt;0,TRUNC(20980.8/BE143-631.5),0)</f>
        <v>632</v>
      </c>
      <c r="BG143" s="7" t="s">
        <v>20</v>
      </c>
    </row>
    <row r="144" spans="1:59" ht="12.75">
      <c r="A144" s="29">
        <v>7</v>
      </c>
      <c r="B144" s="22" t="s">
        <v>42</v>
      </c>
      <c r="C144" s="21">
        <v>3737</v>
      </c>
      <c r="D144" s="21">
        <v>4043</v>
      </c>
      <c r="E144" s="21">
        <v>4024</v>
      </c>
      <c r="F144" s="21">
        <f t="shared" si="5"/>
        <v>8067</v>
      </c>
      <c r="AB144" s="16"/>
      <c r="AC144" s="16"/>
      <c r="AD144" s="16"/>
      <c r="AE144" s="12"/>
      <c r="AF144" s="12"/>
      <c r="AG144" s="12"/>
      <c r="BA144" s="12">
        <v>154.1</v>
      </c>
      <c r="BB144" s="13">
        <f>IF(BA144&gt;0,TRUNC(216604.8/(TRUNC(BA144/100)*60+BA144-TRUNC(BA144/100)*100)-884.5),0)</f>
        <v>1013</v>
      </c>
      <c r="BC144" s="7" t="s">
        <v>21</v>
      </c>
      <c r="BE144" s="12">
        <v>38.3</v>
      </c>
      <c r="BF144" s="13">
        <f>IF(BE144&gt;0,TRUNC(70146/BE144-866.5),0)</f>
        <v>964</v>
      </c>
      <c r="BG144" s="7" t="s">
        <v>22</v>
      </c>
    </row>
    <row r="145" spans="1:59" ht="12.75">
      <c r="A145" s="22">
        <v>8</v>
      </c>
      <c r="B145" s="22" t="s">
        <v>48</v>
      </c>
      <c r="C145" s="21">
        <v>3617</v>
      </c>
      <c r="D145" s="21">
        <v>4153</v>
      </c>
      <c r="E145" s="21">
        <v>2060</v>
      </c>
      <c r="F145" s="21">
        <f t="shared" si="5"/>
        <v>7770</v>
      </c>
      <c r="AB145" s="16"/>
      <c r="AC145" s="16"/>
      <c r="AD145" s="16"/>
      <c r="AF145" s="12"/>
      <c r="AG145" s="12"/>
      <c r="BA145" s="12">
        <v>251.2</v>
      </c>
      <c r="BB145" s="13">
        <f>IF(BA145&gt;0,TRUNC(276912/(TRUNC(BA145/100)*60+BA145-TRUNC(BA145/100)*100)-838.5),0)</f>
        <v>778</v>
      </c>
      <c r="BC145" s="7" t="s">
        <v>23</v>
      </c>
      <c r="BE145" s="30">
        <v>10.64</v>
      </c>
      <c r="BF145" s="13">
        <f>IF(BE145&gt;0,TRUNC(SQRT(BE145)*303.73-437.5),0)</f>
        <v>553</v>
      </c>
      <c r="BG145" s="7" t="s">
        <v>24</v>
      </c>
    </row>
    <row r="146" spans="1:59" ht="12.75">
      <c r="A146" s="13">
        <v>9</v>
      </c>
      <c r="B146" s="22" t="s">
        <v>52</v>
      </c>
      <c r="C146" s="21">
        <v>3575</v>
      </c>
      <c r="D146" s="21">
        <v>3861</v>
      </c>
      <c r="E146" s="21">
        <v>3826</v>
      </c>
      <c r="F146" s="21">
        <f t="shared" si="5"/>
        <v>7687</v>
      </c>
      <c r="P146" s="27"/>
      <c r="AB146" s="16"/>
      <c r="AC146" s="16"/>
      <c r="AD146" s="16"/>
      <c r="AE146" s="12"/>
      <c r="AF146" s="12"/>
      <c r="AG146" s="12"/>
      <c r="BA146" s="12">
        <v>355.3</v>
      </c>
      <c r="BB146" s="13">
        <f>IF(BA146&gt;0,TRUNC(425632/(TRUNC(BA146/100)*60+BA146-TRUNC(BA146/100)*100)-788.5),0)</f>
        <v>1020</v>
      </c>
      <c r="BC146" s="7" t="s">
        <v>25</v>
      </c>
      <c r="BE146" s="30">
        <v>39.32</v>
      </c>
      <c r="BF146" s="13">
        <f>IF(BE146&gt;0,TRUNC(SQRT(BE146)*166.714-438.5),0)</f>
        <v>606</v>
      </c>
      <c r="BG146" s="7" t="s">
        <v>26</v>
      </c>
    </row>
    <row r="147" spans="1:59" ht="12.75">
      <c r="A147" s="13">
        <v>10</v>
      </c>
      <c r="B147" s="22" t="s">
        <v>46</v>
      </c>
      <c r="C147" s="21">
        <v>3397</v>
      </c>
      <c r="D147" s="21">
        <v>3439</v>
      </c>
      <c r="E147" s="21">
        <v>4177</v>
      </c>
      <c r="F147" s="21">
        <f t="shared" si="5"/>
        <v>7616</v>
      </c>
      <c r="P147" s="27"/>
      <c r="AB147" s="16"/>
      <c r="AC147" s="16"/>
      <c r="AD147" s="16"/>
      <c r="AE147" s="12"/>
      <c r="AF147" s="12"/>
      <c r="AG147" s="12"/>
      <c r="BA147" s="12">
        <v>20.5</v>
      </c>
      <c r="BB147" s="13">
        <f>IF(BA147&gt;0,TRUNC(80640/BA147-2079.5),0)</f>
        <v>1854</v>
      </c>
      <c r="BC147" s="7" t="s">
        <v>27</v>
      </c>
      <c r="BE147" s="30">
        <v>28.54</v>
      </c>
      <c r="BF147" s="13">
        <f>IF(BE147&gt;0,TRUNC(SQRT(BE147)*170.314-437.5),0)</f>
        <v>472</v>
      </c>
      <c r="BG147" s="7" t="s">
        <v>28</v>
      </c>
    </row>
    <row r="148" spans="1:59" ht="12.75">
      <c r="A148" s="6">
        <v>11</v>
      </c>
      <c r="B148" s="22" t="s">
        <v>54</v>
      </c>
      <c r="C148" s="21">
        <v>2874</v>
      </c>
      <c r="D148" s="21">
        <v>3448</v>
      </c>
      <c r="E148" s="21">
        <v>0</v>
      </c>
      <c r="F148" s="21">
        <f t="shared" si="5"/>
        <v>6322</v>
      </c>
      <c r="P148" s="27"/>
      <c r="AB148" s="16"/>
      <c r="AC148" s="16"/>
      <c r="AD148" s="16"/>
      <c r="AE148" s="12"/>
      <c r="AF148" s="12"/>
      <c r="AG148" s="12"/>
      <c r="BA148" s="12">
        <v>26.1</v>
      </c>
      <c r="BB148" s="13">
        <f>IF(BA148&gt;0,TRUNC(116864.64/BA148-2237.5),0)</f>
        <v>2240</v>
      </c>
      <c r="BC148" s="7" t="s">
        <v>29</v>
      </c>
      <c r="BE148" s="30">
        <v>33.5</v>
      </c>
      <c r="BF148" s="13">
        <f>IF(BE148&gt;0,TRUNC(SQRT(BE148)*126-345.5),0)</f>
        <v>383</v>
      </c>
      <c r="BG148" s="7" t="s">
        <v>30</v>
      </c>
    </row>
    <row r="149" spans="1:59" ht="12.75">
      <c r="A149" s="6">
        <v>12</v>
      </c>
      <c r="B149" s="22" t="s">
        <v>41</v>
      </c>
      <c r="C149" s="21">
        <v>670</v>
      </c>
      <c r="D149" s="21">
        <v>1721</v>
      </c>
      <c r="E149" s="21">
        <v>3754</v>
      </c>
      <c r="F149" s="21">
        <f t="shared" si="5"/>
        <v>5475</v>
      </c>
      <c r="P149" s="27"/>
      <c r="AB149" s="16"/>
      <c r="AC149" s="16"/>
      <c r="AD149" s="16"/>
      <c r="AE149" s="12"/>
      <c r="AF149" s="12"/>
      <c r="AG149" s="12"/>
      <c r="BA149" s="12">
        <v>44.4</v>
      </c>
      <c r="BB149" s="13">
        <f>IF(BA149&gt;0,TRUNC(153100.8/BA149-2319.5),0)</f>
        <v>1128</v>
      </c>
      <c r="BC149" s="7" t="s">
        <v>31</v>
      </c>
      <c r="BE149" s="30">
        <v>4.42</v>
      </c>
      <c r="BF149" s="13">
        <f>IF(BE149&gt;0,IF(BE149&gt;4.41,TRUNC(SQRT(BE149)*887.99-1364.5),500+200*(BE146-4.41)),0)</f>
        <v>502</v>
      </c>
      <c r="BG149" s="7" t="s">
        <v>32</v>
      </c>
    </row>
    <row r="150" spans="1:59" ht="12.75">
      <c r="A150" s="6">
        <v>13</v>
      </c>
      <c r="B150" s="24" t="s">
        <v>40</v>
      </c>
      <c r="C150" s="21">
        <v>1811</v>
      </c>
      <c r="D150" s="21">
        <v>1695</v>
      </c>
      <c r="E150" s="21">
        <v>2119</v>
      </c>
      <c r="F150" s="21">
        <f t="shared" si="5"/>
        <v>3930</v>
      </c>
      <c r="P150" s="27"/>
      <c r="AB150" s="16"/>
      <c r="AC150" s="16"/>
      <c r="AD150" s="16"/>
      <c r="AE150" s="12"/>
      <c r="AF150" s="12"/>
      <c r="AG150" s="12"/>
      <c r="BA150" s="12">
        <v>41.1</v>
      </c>
      <c r="BB150" s="13">
        <f>IF(BA150&gt;0,TRUNC(189331.2/BA150-2370.5),0)</f>
        <v>2236</v>
      </c>
      <c r="BC150" s="7" t="s">
        <v>33</v>
      </c>
      <c r="BE150" s="30">
        <v>1.32</v>
      </c>
      <c r="BF150" s="13">
        <f>IF(BE150&gt;0,IF(BE150&gt;1.35,TRUNC(SQRT(BE150)*1977.53-1798.5),TRUNC(499.45+733.33*(BE150-1.35))),0)</f>
        <v>477</v>
      </c>
      <c r="BG150" s="7" t="s">
        <v>34</v>
      </c>
    </row>
    <row r="151" spans="1:59" ht="12.75">
      <c r="A151" s="6">
        <v>14</v>
      </c>
      <c r="B151" s="22" t="s">
        <v>51</v>
      </c>
      <c r="C151" s="21">
        <v>0</v>
      </c>
      <c r="D151" s="21">
        <v>1313</v>
      </c>
      <c r="E151" s="21">
        <v>1292</v>
      </c>
      <c r="F151" s="21">
        <f t="shared" si="5"/>
        <v>2605</v>
      </c>
      <c r="P151" s="27"/>
      <c r="AB151" s="16"/>
      <c r="AC151" s="16"/>
      <c r="AD151" s="16"/>
      <c r="AE151" s="12"/>
      <c r="AF151" s="12"/>
      <c r="AG151" s="12"/>
      <c r="BA151" s="12"/>
      <c r="BB151" s="13"/>
      <c r="BC151" s="7"/>
      <c r="BE151" s="30"/>
      <c r="BF151" s="13"/>
      <c r="BG151" s="7"/>
    </row>
    <row r="152" spans="1:59" ht="12.75">
      <c r="A152" s="6">
        <v>15</v>
      </c>
      <c r="B152" s="22" t="s">
        <v>44</v>
      </c>
      <c r="C152" s="21">
        <v>957</v>
      </c>
      <c r="D152" s="21">
        <v>1027</v>
      </c>
      <c r="E152" s="21">
        <v>0</v>
      </c>
      <c r="F152" s="21">
        <f t="shared" si="5"/>
        <v>1984</v>
      </c>
      <c r="P152" s="27"/>
      <c r="AB152" s="16"/>
      <c r="AC152" s="16"/>
      <c r="AD152" s="16"/>
      <c r="AE152" s="12"/>
      <c r="AF152" s="12"/>
      <c r="AG152" s="12"/>
      <c r="BA152" s="12"/>
      <c r="BB152" s="13"/>
      <c r="BC152" s="7"/>
      <c r="BE152" s="30"/>
      <c r="BF152" s="13"/>
      <c r="BG152" s="7"/>
    </row>
    <row r="153" spans="1:59" ht="12.75">
      <c r="A153" s="6">
        <v>16</v>
      </c>
      <c r="B153" s="22" t="s">
        <v>43</v>
      </c>
      <c r="C153" s="21">
        <v>682</v>
      </c>
      <c r="D153" s="21">
        <v>0</v>
      </c>
      <c r="E153" s="21">
        <v>848</v>
      </c>
      <c r="F153" s="21">
        <f t="shared" si="5"/>
        <v>1530</v>
      </c>
      <c r="P153" s="27"/>
      <c r="AB153" s="16"/>
      <c r="AC153" s="16"/>
      <c r="AD153" s="16"/>
      <c r="AE153" s="12"/>
      <c r="AF153" s="12"/>
      <c r="AG153" s="12"/>
      <c r="BA153" s="12"/>
      <c r="BB153" s="13"/>
      <c r="BC153" s="7"/>
      <c r="BE153" s="30"/>
      <c r="BF153" s="13"/>
      <c r="BG153" s="7"/>
    </row>
    <row r="154" spans="1:59" ht="12.75">
      <c r="A154" s="6">
        <v>17</v>
      </c>
      <c r="B154" s="22" t="s">
        <v>57</v>
      </c>
      <c r="C154" s="21">
        <v>0</v>
      </c>
      <c r="D154" s="21">
        <v>751</v>
      </c>
      <c r="E154" s="21">
        <v>0</v>
      </c>
      <c r="F154" s="21">
        <f t="shared" si="5"/>
        <v>751</v>
      </c>
      <c r="P154" s="27"/>
      <c r="AB154" s="16"/>
      <c r="AC154" s="16"/>
      <c r="AD154" s="16"/>
      <c r="AE154" s="12"/>
      <c r="AF154" s="12"/>
      <c r="AG154" s="12"/>
      <c r="BA154" s="12"/>
      <c r="BB154" s="13"/>
      <c r="BC154" s="7"/>
      <c r="BE154" s="30"/>
      <c r="BF154" s="13"/>
      <c r="BG154" s="7"/>
    </row>
    <row r="155" spans="1:59" ht="12.75">
      <c r="A155" s="6">
        <v>18</v>
      </c>
      <c r="B155" s="22" t="s">
        <v>49</v>
      </c>
      <c r="C155" s="21">
        <v>618</v>
      </c>
      <c r="D155" s="21">
        <v>0</v>
      </c>
      <c r="E155" s="21">
        <v>0</v>
      </c>
      <c r="F155" s="21">
        <f t="shared" si="5"/>
        <v>618</v>
      </c>
      <c r="P155" s="27"/>
      <c r="AB155" s="16"/>
      <c r="AC155" s="16"/>
      <c r="AD155" s="16"/>
      <c r="AE155" s="12"/>
      <c r="AF155" s="12"/>
      <c r="AG155" s="12"/>
      <c r="BA155" s="12"/>
      <c r="BB155" s="13"/>
      <c r="BC155" s="7"/>
      <c r="BE155" s="30"/>
      <c r="BF155" s="13"/>
      <c r="BG155" s="7"/>
    </row>
    <row r="156" spans="1:59" ht="12.75">
      <c r="A156" s="6">
        <v>19</v>
      </c>
      <c r="B156" s="22" t="s">
        <v>50</v>
      </c>
      <c r="C156" s="21">
        <v>0</v>
      </c>
      <c r="D156" s="21">
        <v>282</v>
      </c>
      <c r="E156" s="21">
        <v>0</v>
      </c>
      <c r="F156" s="21">
        <f t="shared" si="5"/>
        <v>282</v>
      </c>
      <c r="P156" s="27"/>
      <c r="AB156" s="16"/>
      <c r="AC156" s="16"/>
      <c r="AD156" s="16"/>
      <c r="AE156" s="12"/>
      <c r="AF156" s="12"/>
      <c r="AG156" s="12"/>
      <c r="BA156" s="12"/>
      <c r="BB156" s="13"/>
      <c r="BC156" s="7"/>
      <c r="BE156" s="30"/>
      <c r="BF156" s="13"/>
      <c r="BG156" s="7"/>
    </row>
    <row r="157" spans="2:59" ht="12.75">
      <c r="B157" s="22"/>
      <c r="F157" s="21"/>
      <c r="P157" s="27"/>
      <c r="AB157" s="16"/>
      <c r="AC157" s="16"/>
      <c r="AD157" s="16"/>
      <c r="AE157" s="12"/>
      <c r="AF157" s="12"/>
      <c r="AG157" s="12"/>
      <c r="BA157" s="12"/>
      <c r="BB157" s="13"/>
      <c r="BC157" s="7"/>
      <c r="BE157" s="30"/>
      <c r="BF157" s="13"/>
      <c r="BG157" s="7"/>
    </row>
    <row r="158" spans="1:59" ht="12.75">
      <c r="A158" s="8" t="s">
        <v>60</v>
      </c>
      <c r="B158" s="14"/>
      <c r="C158" s="10"/>
      <c r="H158" s="7"/>
      <c r="P158" s="27"/>
      <c r="AB158" s="16"/>
      <c r="AC158" s="16"/>
      <c r="AD158" s="16"/>
      <c r="AE158" s="12"/>
      <c r="AF158" s="12"/>
      <c r="AG158" s="12"/>
      <c r="BE158" s="31">
        <v>3.5</v>
      </c>
      <c r="BF158" s="13">
        <f>IF(BE158&gt;0,TRUNC(SQRT(BE158)*795.66-686.5),0)</f>
        <v>802</v>
      </c>
      <c r="BG158" s="7" t="s">
        <v>35</v>
      </c>
    </row>
    <row r="159" spans="3:33" ht="12.75">
      <c r="C159" s="18">
        <v>41377</v>
      </c>
      <c r="D159" s="18">
        <v>41426</v>
      </c>
      <c r="E159" s="18">
        <v>41440</v>
      </c>
      <c r="F159" s="19" t="s">
        <v>36</v>
      </c>
      <c r="P159" s="27"/>
      <c r="AB159" s="16"/>
      <c r="AC159" s="16"/>
      <c r="AD159" s="16"/>
      <c r="AE159" s="12"/>
      <c r="AF159" s="12"/>
      <c r="AG159" s="12"/>
    </row>
    <row r="160" spans="1:33" ht="12.75">
      <c r="A160" s="35">
        <v>1</v>
      </c>
      <c r="B160" s="36" t="s">
        <v>52</v>
      </c>
      <c r="C160" s="37">
        <v>4098</v>
      </c>
      <c r="D160" s="37">
        <v>4421</v>
      </c>
      <c r="E160" s="37">
        <v>4563</v>
      </c>
      <c r="F160" s="37">
        <f aca="true" t="shared" si="6" ref="F160:F178">SUM(C160:E160)-MIN(C160:E160)</f>
        <v>8984</v>
      </c>
      <c r="H160" s="7"/>
      <c r="AB160" s="16"/>
      <c r="AC160" s="16"/>
      <c r="AD160" s="16"/>
      <c r="AE160" s="12"/>
      <c r="AF160" s="12"/>
      <c r="AG160" s="12"/>
    </row>
    <row r="161" spans="1:33" ht="12.75">
      <c r="A161" s="35">
        <v>2</v>
      </c>
      <c r="B161" s="36" t="s">
        <v>42</v>
      </c>
      <c r="C161" s="37">
        <v>3376</v>
      </c>
      <c r="D161" s="37">
        <v>3998</v>
      </c>
      <c r="E161" s="37">
        <v>3969</v>
      </c>
      <c r="F161" s="37">
        <f t="shared" si="6"/>
        <v>7967</v>
      </c>
      <c r="H161" s="7"/>
      <c r="AB161" s="16"/>
      <c r="AC161" s="16"/>
      <c r="AD161" s="16"/>
      <c r="AE161" s="12"/>
      <c r="AF161" s="12"/>
      <c r="AG161" s="12"/>
    </row>
    <row r="162" spans="1:33" ht="12.75">
      <c r="A162" s="35">
        <v>3</v>
      </c>
      <c r="B162" s="36" t="s">
        <v>53</v>
      </c>
      <c r="C162" s="37">
        <v>3645</v>
      </c>
      <c r="D162" s="37">
        <v>3783</v>
      </c>
      <c r="E162" s="37">
        <f>3728+408</f>
        <v>4136</v>
      </c>
      <c r="F162" s="37">
        <f t="shared" si="6"/>
        <v>7919</v>
      </c>
      <c r="H162" s="7"/>
      <c r="AB162" s="16"/>
      <c r="AC162" s="16"/>
      <c r="AD162" s="16"/>
      <c r="AE162" s="12"/>
      <c r="AF162" s="12"/>
      <c r="AG162" s="12"/>
    </row>
    <row r="163" spans="1:33" ht="12.75">
      <c r="A163" s="35">
        <v>4</v>
      </c>
      <c r="B163" s="36" t="s">
        <v>47</v>
      </c>
      <c r="C163" s="37">
        <v>3062</v>
      </c>
      <c r="D163" s="37">
        <v>3505</v>
      </c>
      <c r="E163" s="37">
        <v>3827</v>
      </c>
      <c r="F163" s="37">
        <f t="shared" si="6"/>
        <v>7332</v>
      </c>
      <c r="H163" s="7"/>
      <c r="P163" s="27"/>
      <c r="AB163" s="16"/>
      <c r="AC163" s="16"/>
      <c r="AD163" s="16"/>
      <c r="AE163" s="12"/>
      <c r="AF163" s="12"/>
      <c r="AG163" s="12"/>
    </row>
    <row r="164" spans="1:33" ht="12.75">
      <c r="A164" s="35">
        <v>5</v>
      </c>
      <c r="B164" s="36" t="s">
        <v>41</v>
      </c>
      <c r="C164" s="37">
        <v>2041</v>
      </c>
      <c r="D164" s="37">
        <v>3593</v>
      </c>
      <c r="E164" s="37">
        <v>3610</v>
      </c>
      <c r="F164" s="37">
        <f t="shared" si="6"/>
        <v>7203</v>
      </c>
      <c r="H164" s="7"/>
      <c r="P164" s="27"/>
      <c r="AB164" s="16"/>
      <c r="AC164" s="16"/>
      <c r="AD164" s="16"/>
      <c r="AE164" s="12"/>
      <c r="AF164" s="12"/>
      <c r="AG164" s="12"/>
    </row>
    <row r="165" spans="1:31" ht="12.75">
      <c r="A165" s="35">
        <v>6</v>
      </c>
      <c r="B165" s="36" t="s">
        <v>46</v>
      </c>
      <c r="C165" s="37">
        <v>3508</v>
      </c>
      <c r="D165" s="37">
        <v>3414</v>
      </c>
      <c r="E165" s="37">
        <v>3691</v>
      </c>
      <c r="F165" s="37">
        <f t="shared" si="6"/>
        <v>7199</v>
      </c>
      <c r="H165" s="7"/>
      <c r="M165" s="27"/>
      <c r="P165" s="27"/>
      <c r="AB165" s="16"/>
      <c r="AC165" s="16"/>
      <c r="AE165" s="16"/>
    </row>
    <row r="166" spans="1:33" ht="12.75">
      <c r="A166" s="13">
        <v>7</v>
      </c>
      <c r="B166" s="22" t="s">
        <v>56</v>
      </c>
      <c r="C166" s="21">
        <v>2105</v>
      </c>
      <c r="D166" s="21">
        <v>3311</v>
      </c>
      <c r="E166" s="21">
        <v>3258</v>
      </c>
      <c r="F166" s="21">
        <f t="shared" si="6"/>
        <v>6569</v>
      </c>
      <c r="H166" s="7"/>
      <c r="J166" s="23"/>
      <c r="M166" s="27"/>
      <c r="P166" s="27"/>
      <c r="AB166" s="16"/>
      <c r="AC166" s="16"/>
      <c r="AD166" s="16"/>
      <c r="AG166" s="12"/>
    </row>
    <row r="167" spans="1:33" ht="12.75">
      <c r="A167" s="13">
        <v>8</v>
      </c>
      <c r="B167" s="22" t="s">
        <v>45</v>
      </c>
      <c r="C167" s="21">
        <v>2512</v>
      </c>
      <c r="D167" s="40">
        <v>2910</v>
      </c>
      <c r="E167" s="21">
        <v>2888</v>
      </c>
      <c r="F167" s="40">
        <f t="shared" si="6"/>
        <v>5798</v>
      </c>
      <c r="H167" s="7"/>
      <c r="K167" s="23"/>
      <c r="M167" s="12"/>
      <c r="P167" s="27"/>
      <c r="AB167" s="16"/>
      <c r="AC167" s="16"/>
      <c r="AD167" s="16"/>
      <c r="AG167" s="12"/>
    </row>
    <row r="168" spans="1:33" ht="12.75">
      <c r="A168" s="6">
        <v>9</v>
      </c>
      <c r="B168" s="22" t="s">
        <v>50</v>
      </c>
      <c r="C168" s="21">
        <v>1291</v>
      </c>
      <c r="D168" s="21">
        <v>1968</v>
      </c>
      <c r="E168" s="21">
        <v>3127</v>
      </c>
      <c r="F168" s="21">
        <f t="shared" si="6"/>
        <v>5095</v>
      </c>
      <c r="H168" s="7"/>
      <c r="M168" s="27"/>
      <c r="P168" s="27"/>
      <c r="AB168" s="16"/>
      <c r="AC168" s="16"/>
      <c r="AD168" s="16"/>
      <c r="AG168" s="12"/>
    </row>
    <row r="169" spans="1:33" ht="12.75">
      <c r="A169" s="6">
        <v>10</v>
      </c>
      <c r="B169" s="22" t="s">
        <v>51</v>
      </c>
      <c r="C169" s="21">
        <v>1291</v>
      </c>
      <c r="D169" s="21">
        <v>1467</v>
      </c>
      <c r="E169" s="21">
        <v>1451</v>
      </c>
      <c r="F169" s="21">
        <f t="shared" si="6"/>
        <v>2918</v>
      </c>
      <c r="H169" s="7"/>
      <c r="M169" s="27"/>
      <c r="P169" s="27"/>
      <c r="AB169" s="16"/>
      <c r="AC169" s="16"/>
      <c r="AD169" s="16"/>
      <c r="AG169" s="12"/>
    </row>
    <row r="170" spans="1:33" ht="12.75">
      <c r="A170" s="6">
        <v>11</v>
      </c>
      <c r="B170" s="24" t="s">
        <v>40</v>
      </c>
      <c r="C170" s="21">
        <v>744</v>
      </c>
      <c r="D170" s="21">
        <v>1368</v>
      </c>
      <c r="E170" s="21">
        <v>1463</v>
      </c>
      <c r="F170" s="21">
        <f t="shared" si="6"/>
        <v>2831</v>
      </c>
      <c r="H170" s="7"/>
      <c r="M170" s="27"/>
      <c r="P170" s="27"/>
      <c r="AB170" s="16"/>
      <c r="AC170" s="16"/>
      <c r="AD170" s="16"/>
      <c r="AG170" s="12"/>
    </row>
    <row r="171" spans="1:33" ht="12.75">
      <c r="A171" s="6">
        <v>12</v>
      </c>
      <c r="B171" s="22" t="s">
        <v>54</v>
      </c>
      <c r="C171" s="21">
        <v>1284</v>
      </c>
      <c r="D171" s="21">
        <v>1271</v>
      </c>
      <c r="E171" s="21">
        <v>0</v>
      </c>
      <c r="F171" s="21">
        <f t="shared" si="6"/>
        <v>2555</v>
      </c>
      <c r="M171" s="27"/>
      <c r="P171" s="27"/>
      <c r="AB171" s="16"/>
      <c r="AC171" s="16"/>
      <c r="AD171" s="16"/>
      <c r="AE171" s="12"/>
      <c r="AF171" s="12"/>
      <c r="AG171" s="12"/>
    </row>
    <row r="172" spans="1:33" ht="12.75">
      <c r="A172" s="13">
        <v>13</v>
      </c>
      <c r="B172" s="22" t="s">
        <v>44</v>
      </c>
      <c r="C172" s="21">
        <v>506</v>
      </c>
      <c r="D172" s="21">
        <v>1291</v>
      </c>
      <c r="E172" s="21">
        <v>0</v>
      </c>
      <c r="F172" s="21">
        <f t="shared" si="6"/>
        <v>1797</v>
      </c>
      <c r="AB172" s="16"/>
      <c r="AC172" s="16"/>
      <c r="AD172" s="16"/>
      <c r="AE172" s="12"/>
      <c r="AF172" s="12"/>
      <c r="AG172" s="12"/>
    </row>
    <row r="173" spans="1:33" ht="12.75">
      <c r="A173" s="13">
        <v>14</v>
      </c>
      <c r="B173" s="22" t="s">
        <v>38</v>
      </c>
      <c r="C173" s="21">
        <v>802</v>
      </c>
      <c r="D173" s="21">
        <v>809</v>
      </c>
      <c r="E173" s="21">
        <v>957</v>
      </c>
      <c r="F173" s="21">
        <f t="shared" si="6"/>
        <v>1766</v>
      </c>
      <c r="G173" s="6" t="s">
        <v>37</v>
      </c>
      <c r="AB173" s="16"/>
      <c r="AC173" s="16"/>
      <c r="AD173" s="16"/>
      <c r="AE173" s="12"/>
      <c r="AF173" s="12"/>
      <c r="AG173" s="12"/>
    </row>
    <row r="174" spans="1:33" ht="12.75">
      <c r="A174" s="6">
        <v>15</v>
      </c>
      <c r="B174" s="20" t="s">
        <v>39</v>
      </c>
      <c r="C174" s="21">
        <v>0</v>
      </c>
      <c r="D174" s="21">
        <v>751</v>
      </c>
      <c r="E174" s="21">
        <v>681</v>
      </c>
      <c r="F174" s="21">
        <f t="shared" si="6"/>
        <v>1432</v>
      </c>
      <c r="AB174" s="16"/>
      <c r="AC174" s="16"/>
      <c r="AD174" s="16"/>
      <c r="AE174" s="12"/>
      <c r="AF174" s="12"/>
      <c r="AG174" s="12"/>
    </row>
    <row r="175" spans="1:33" ht="12.75">
      <c r="A175" s="13">
        <v>16</v>
      </c>
      <c r="B175" s="22" t="s">
        <v>49</v>
      </c>
      <c r="C175" s="21">
        <v>566</v>
      </c>
      <c r="D175" s="21">
        <v>0</v>
      </c>
      <c r="E175" s="21">
        <v>0</v>
      </c>
      <c r="F175" s="21">
        <f t="shared" si="6"/>
        <v>566</v>
      </c>
      <c r="AB175" s="16"/>
      <c r="AC175" s="16"/>
      <c r="AD175" s="16"/>
      <c r="AE175" s="12"/>
      <c r="AF175" s="12"/>
      <c r="AG175" s="12"/>
    </row>
    <row r="176" spans="1:33" ht="12.75">
      <c r="A176" s="13">
        <v>17</v>
      </c>
      <c r="B176" s="22" t="s">
        <v>43</v>
      </c>
      <c r="C176" s="21">
        <v>0</v>
      </c>
      <c r="D176" s="21">
        <v>0</v>
      </c>
      <c r="E176" s="21">
        <v>0</v>
      </c>
      <c r="F176" s="21">
        <f t="shared" si="6"/>
        <v>0</v>
      </c>
      <c r="AB176" s="16"/>
      <c r="AC176" s="16"/>
      <c r="AD176" s="16"/>
      <c r="AE176" s="12"/>
      <c r="AF176" s="12"/>
      <c r="AG176" s="12"/>
    </row>
    <row r="177" spans="1:33" ht="12.75">
      <c r="A177" s="6">
        <v>18</v>
      </c>
      <c r="B177" s="22" t="s">
        <v>48</v>
      </c>
      <c r="C177" s="21">
        <v>0</v>
      </c>
      <c r="D177" s="21">
        <v>0</v>
      </c>
      <c r="E177" s="21">
        <v>0</v>
      </c>
      <c r="F177" s="21">
        <f t="shared" si="6"/>
        <v>0</v>
      </c>
      <c r="AB177" s="16"/>
      <c r="AC177" s="16"/>
      <c r="AD177" s="16"/>
      <c r="AE177" s="12"/>
      <c r="AF177" s="12"/>
      <c r="AG177" s="12"/>
    </row>
    <row r="178" spans="1:33" ht="12.75">
      <c r="A178" s="13">
        <v>19</v>
      </c>
      <c r="B178" s="22" t="s">
        <v>57</v>
      </c>
      <c r="C178" s="21">
        <v>0</v>
      </c>
      <c r="D178" s="21">
        <v>0</v>
      </c>
      <c r="E178" s="21">
        <v>0</v>
      </c>
      <c r="F178" s="21">
        <f t="shared" si="6"/>
        <v>0</v>
      </c>
      <c r="AB178" s="16"/>
      <c r="AC178" s="16"/>
      <c r="AD178" s="16"/>
      <c r="AE178" s="12"/>
      <c r="AF178" s="12"/>
      <c r="AG178" s="12"/>
    </row>
    <row r="179" spans="28:33" ht="12.75">
      <c r="AB179" s="16"/>
      <c r="AC179" s="16"/>
      <c r="AD179" s="16"/>
      <c r="AE179" s="17"/>
      <c r="AF179" s="17"/>
      <c r="AG179" s="12"/>
    </row>
    <row r="180" spans="1:33" ht="12.75">
      <c r="A180" s="6" t="s">
        <v>55</v>
      </c>
      <c r="AB180" s="16"/>
      <c r="AC180" s="16"/>
      <c r="AD180" s="16"/>
      <c r="AE180" s="17"/>
      <c r="AF180" s="17"/>
      <c r="AG180" s="12"/>
    </row>
    <row r="181" spans="28:33" ht="12.75">
      <c r="AB181" s="16"/>
      <c r="AC181" s="16"/>
      <c r="AD181" s="16"/>
      <c r="AE181" s="17"/>
      <c r="AF181" s="17"/>
      <c r="AG181" s="12"/>
    </row>
    <row r="182" spans="28:33" ht="12.75">
      <c r="AB182" s="16"/>
      <c r="AC182" s="16"/>
      <c r="AD182" s="16"/>
      <c r="AE182" s="17"/>
      <c r="AF182" s="17"/>
      <c r="AG182" s="12"/>
    </row>
    <row r="183" spans="28:33" ht="12.75">
      <c r="AB183" s="16"/>
      <c r="AC183" s="16"/>
      <c r="AD183" s="16"/>
      <c r="AE183" s="17"/>
      <c r="AF183" s="17"/>
      <c r="AG183" s="12"/>
    </row>
    <row r="184" spans="28:33" ht="12.75">
      <c r="AB184" s="16"/>
      <c r="AC184" s="16"/>
      <c r="AD184" s="16"/>
      <c r="AE184" s="16"/>
      <c r="AF184" s="17"/>
      <c r="AG184" s="12"/>
    </row>
    <row r="185" spans="28:33" ht="12.75">
      <c r="AB185" s="16"/>
      <c r="AC185" s="16"/>
      <c r="AD185" s="16"/>
      <c r="AE185" s="17"/>
      <c r="AF185" s="17"/>
      <c r="AG185" s="12"/>
    </row>
    <row r="186" spans="28:33" ht="12.75">
      <c r="AB186" s="16"/>
      <c r="AC186" s="16"/>
      <c r="AD186" s="16"/>
      <c r="AE186" s="17"/>
      <c r="AF186" s="17"/>
      <c r="AG186" s="12"/>
    </row>
    <row r="187" spans="28:33" ht="12.75">
      <c r="AB187" s="16"/>
      <c r="AC187" s="16"/>
      <c r="AD187" s="16"/>
      <c r="AE187" s="17"/>
      <c r="AF187" s="17"/>
      <c r="AG187" s="12"/>
    </row>
    <row r="188" spans="28:33" ht="12.75">
      <c r="AB188" s="16"/>
      <c r="AC188" s="16"/>
      <c r="AD188" s="16"/>
      <c r="AE188" s="17"/>
      <c r="AF188" s="17"/>
      <c r="AG188" s="12"/>
    </row>
    <row r="189" spans="28:33" ht="12.75">
      <c r="AB189" s="16"/>
      <c r="AC189" s="16"/>
      <c r="AD189" s="16"/>
      <c r="AE189" s="17"/>
      <c r="AF189" s="17"/>
      <c r="AG189" s="12"/>
    </row>
    <row r="190" spans="28:33" ht="12.75">
      <c r="AB190" s="16"/>
      <c r="AC190" s="16"/>
      <c r="AD190" s="16"/>
      <c r="AE190" s="17"/>
      <c r="AF190" s="17"/>
      <c r="AG190" s="12"/>
    </row>
    <row r="191" spans="28:33" ht="12.75">
      <c r="AB191" s="16"/>
      <c r="AC191" s="16"/>
      <c r="AD191" s="16"/>
      <c r="AE191" s="17"/>
      <c r="AF191" s="17"/>
      <c r="AG191" s="12"/>
    </row>
    <row r="192" spans="2:33" ht="12.75">
      <c r="B192" s="23"/>
      <c r="C192" s="32"/>
      <c r="F192" s="21"/>
      <c r="AB192" s="16"/>
      <c r="AC192" s="16"/>
      <c r="AD192" s="16"/>
      <c r="AE192" s="17"/>
      <c r="AF192" s="17"/>
      <c r="AG192" s="12"/>
    </row>
    <row r="193" spans="2:6" ht="12.75">
      <c r="B193" s="23"/>
      <c r="C193" s="33"/>
      <c r="F193" s="21"/>
    </row>
    <row r="194" spans="2:6" ht="12.75">
      <c r="B194" s="23"/>
      <c r="C194" s="33"/>
      <c r="F194" s="21"/>
    </row>
    <row r="201" spans="28:33" ht="12.75">
      <c r="AB201" s="16"/>
      <c r="AC201" s="16"/>
      <c r="AD201" s="16"/>
      <c r="AE201" s="16"/>
      <c r="AF201" s="17"/>
      <c r="AG201" s="12"/>
    </row>
    <row r="202" spans="7:33" ht="12.75">
      <c r="G202" s="16"/>
      <c r="AB202" s="16"/>
      <c r="AC202" s="16"/>
      <c r="AD202" s="16"/>
      <c r="AE202" s="17"/>
      <c r="AF202" s="17"/>
      <c r="AG202" s="12"/>
    </row>
    <row r="203" spans="7:33" ht="12.75">
      <c r="G203" s="16"/>
      <c r="AB203" s="16"/>
      <c r="AC203" s="16"/>
      <c r="AD203" s="16"/>
      <c r="AE203" s="17"/>
      <c r="AF203" s="17"/>
      <c r="AG203" s="12"/>
    </row>
    <row r="204" spans="7:33" ht="12.75">
      <c r="G204" s="16"/>
      <c r="AB204" s="16"/>
      <c r="AC204" s="16"/>
      <c r="AD204" s="16"/>
      <c r="AE204" s="17"/>
      <c r="AF204" s="17"/>
      <c r="AG204" s="12"/>
    </row>
    <row r="205" spans="28:33" ht="12.75">
      <c r="AB205" s="16"/>
      <c r="AC205" s="16"/>
      <c r="AD205" s="16"/>
      <c r="AE205" s="16"/>
      <c r="AF205" s="17"/>
      <c r="AG205" s="12"/>
    </row>
    <row r="206" spans="7:33" ht="12.75">
      <c r="G206" s="16"/>
      <c r="H206" s="16"/>
      <c r="AB206" s="16"/>
      <c r="AC206" s="16"/>
      <c r="AD206" s="16"/>
      <c r="AE206" s="17"/>
      <c r="AF206" s="17"/>
      <c r="AG206" s="12"/>
    </row>
    <row r="207" spans="7:33" ht="12.75">
      <c r="G207" s="16"/>
      <c r="H207" s="16"/>
      <c r="AB207" s="16"/>
      <c r="AC207" s="16"/>
      <c r="AD207" s="16"/>
      <c r="AE207" s="17"/>
      <c r="AF207" s="17"/>
      <c r="AG207" s="12"/>
    </row>
    <row r="208" spans="7:33" ht="12.75">
      <c r="G208" s="16"/>
      <c r="AB208" s="16"/>
      <c r="AC208" s="16"/>
      <c r="AD208" s="16"/>
      <c r="AE208" s="17"/>
      <c r="AF208" s="17"/>
      <c r="AG208" s="12"/>
    </row>
    <row r="209" spans="7:33" ht="12.75">
      <c r="G209" s="16"/>
      <c r="AB209" s="16"/>
      <c r="AC209" s="16"/>
      <c r="AD209" s="16"/>
      <c r="AE209" s="17"/>
      <c r="AF209" s="17"/>
      <c r="AG209" s="12"/>
    </row>
    <row r="210" spans="7:33" ht="12.75">
      <c r="G210" s="16"/>
      <c r="AB210" s="16"/>
      <c r="AC210" s="16"/>
      <c r="AD210" s="16"/>
      <c r="AE210" s="17"/>
      <c r="AF210" s="17"/>
      <c r="AG210" s="12"/>
    </row>
    <row r="211" spans="7:33" ht="12.75">
      <c r="G211" s="16"/>
      <c r="AB211" s="16"/>
      <c r="AC211" s="16"/>
      <c r="AD211" s="16"/>
      <c r="AE211" s="17"/>
      <c r="AF211" s="17"/>
      <c r="AG211" s="12"/>
    </row>
    <row r="212" spans="28:33" ht="12.75">
      <c r="AB212" s="16"/>
      <c r="AC212" s="16"/>
      <c r="AD212" s="16"/>
      <c r="AE212" s="17"/>
      <c r="AF212" s="17"/>
      <c r="AG212" s="12"/>
    </row>
    <row r="213" spans="7:33" ht="12.75">
      <c r="G213" s="16"/>
      <c r="AB213" s="16"/>
      <c r="AC213" s="16"/>
      <c r="AD213" s="16"/>
      <c r="AE213" s="17"/>
      <c r="AF213" s="17"/>
      <c r="AG213" s="12"/>
    </row>
    <row r="214" spans="7:33" ht="12.75">
      <c r="G214" s="16"/>
      <c r="AB214" s="16"/>
      <c r="AC214" s="16"/>
      <c r="AD214" s="16"/>
      <c r="AE214" s="17"/>
      <c r="AF214" s="17"/>
      <c r="AG214" s="12"/>
    </row>
    <row r="215" spans="7:33" ht="12.75">
      <c r="G215" s="16"/>
      <c r="AB215" s="16"/>
      <c r="AC215" s="16"/>
      <c r="AD215" s="16"/>
      <c r="AE215" s="17"/>
      <c r="AF215" s="17"/>
      <c r="AG215" s="12"/>
    </row>
    <row r="216" spans="7:33" ht="12.75">
      <c r="G216" s="16"/>
      <c r="AB216" s="16"/>
      <c r="AC216" s="16"/>
      <c r="AD216" s="16"/>
      <c r="AE216" s="17"/>
      <c r="AF216" s="17"/>
      <c r="AG216" s="12"/>
    </row>
    <row r="217" spans="7:33" ht="12.75">
      <c r="G217" s="16"/>
      <c r="AB217" s="16"/>
      <c r="AC217" s="16"/>
      <c r="AD217" s="16"/>
      <c r="AE217" s="17"/>
      <c r="AF217" s="17"/>
      <c r="AG217" s="12"/>
    </row>
    <row r="218" spans="7:33" ht="12.75">
      <c r="G218" s="16"/>
      <c r="AB218" s="16"/>
      <c r="AC218" s="16"/>
      <c r="AD218" s="16"/>
      <c r="AE218" s="17"/>
      <c r="AF218" s="17"/>
      <c r="AG218" s="12"/>
    </row>
    <row r="219" spans="7:33" ht="12.75">
      <c r="G219" s="16"/>
      <c r="AB219" s="16"/>
      <c r="AC219" s="16"/>
      <c r="AD219" s="16"/>
      <c r="AE219" s="17"/>
      <c r="AF219" s="17"/>
      <c r="AG219" s="12"/>
    </row>
    <row r="220" spans="28:33" ht="12.75">
      <c r="AB220" s="16"/>
      <c r="AC220" s="16"/>
      <c r="AD220" s="16"/>
      <c r="AE220" s="17"/>
      <c r="AF220" s="17"/>
      <c r="AG220" s="12"/>
    </row>
    <row r="221" spans="28:33" ht="12.75">
      <c r="AB221" s="16"/>
      <c r="AC221" s="16"/>
      <c r="AD221" s="16"/>
      <c r="AE221" s="17"/>
      <c r="AF221" s="17"/>
      <c r="AG221" s="12"/>
    </row>
    <row r="222" spans="28:33" ht="12.75">
      <c r="AB222" s="16"/>
      <c r="AC222" s="16"/>
      <c r="AD222" s="16"/>
      <c r="AE222" s="17"/>
      <c r="AF222" s="17"/>
      <c r="AG222" s="12"/>
    </row>
    <row r="223" spans="28:33" ht="12.75">
      <c r="AB223" s="16"/>
      <c r="AC223" s="16"/>
      <c r="AD223" s="16"/>
      <c r="AE223" s="17"/>
      <c r="AF223" s="17"/>
      <c r="AG223" s="12"/>
    </row>
    <row r="224" spans="28:33" ht="12.75">
      <c r="AB224" s="16"/>
      <c r="AC224" s="16"/>
      <c r="AD224" s="16"/>
      <c r="AE224" s="17"/>
      <c r="AF224" s="17"/>
      <c r="AG224" s="12"/>
    </row>
    <row r="225" spans="28:33" ht="12.75">
      <c r="AB225" s="16"/>
      <c r="AC225" s="16"/>
      <c r="AD225" s="16"/>
      <c r="AE225" s="17"/>
      <c r="AF225" s="17"/>
      <c r="AG225" s="12"/>
    </row>
    <row r="226" spans="28:33" ht="12.75">
      <c r="AB226" s="16"/>
      <c r="AC226" s="16"/>
      <c r="AD226" s="16"/>
      <c r="AE226" s="17"/>
      <c r="AF226" s="17"/>
      <c r="AG226" s="12"/>
    </row>
    <row r="227" spans="28:33" ht="12.75">
      <c r="AB227" s="16"/>
      <c r="AC227" s="16"/>
      <c r="AD227" s="16"/>
      <c r="AE227" s="17"/>
      <c r="AF227" s="17"/>
      <c r="AG227" s="12"/>
    </row>
    <row r="228" spans="28:33" ht="12.75">
      <c r="AB228" s="16"/>
      <c r="AC228" s="16"/>
      <c r="AD228" s="16"/>
      <c r="AE228" s="17"/>
      <c r="AF228" s="17"/>
      <c r="AG228" s="12"/>
    </row>
    <row r="229" spans="28:33" ht="12.75">
      <c r="AB229" s="16"/>
      <c r="AC229" s="16"/>
      <c r="AD229" s="16"/>
      <c r="AE229" s="17"/>
      <c r="AF229" s="17"/>
      <c r="AG229" s="12"/>
    </row>
    <row r="230" spans="28:33" ht="12.75">
      <c r="AB230" s="16"/>
      <c r="AC230" s="16"/>
      <c r="AD230" s="16"/>
      <c r="AE230" s="16"/>
      <c r="AF230" s="17"/>
      <c r="AG230" s="12"/>
    </row>
    <row r="231" spans="28:33" ht="12.75">
      <c r="AB231" s="16"/>
      <c r="AC231" s="16"/>
      <c r="AD231" s="16"/>
      <c r="AE231" s="17"/>
      <c r="AF231" s="17"/>
      <c r="AG231" s="12"/>
    </row>
    <row r="232" spans="28:33" ht="12.75">
      <c r="AB232" s="16"/>
      <c r="AC232" s="16"/>
      <c r="AD232" s="16"/>
      <c r="AE232" s="17"/>
      <c r="AF232" s="17"/>
      <c r="AG232" s="12"/>
    </row>
    <row r="233" spans="28:33" ht="12.75">
      <c r="AB233" s="16"/>
      <c r="AC233" s="16"/>
      <c r="AD233" s="16"/>
      <c r="AE233" s="17"/>
      <c r="AF233" s="17"/>
      <c r="AG233" s="12"/>
    </row>
    <row r="234" spans="28:33" ht="12.75">
      <c r="AB234" s="16"/>
      <c r="AC234" s="16"/>
      <c r="AD234" s="16"/>
      <c r="AE234" s="17"/>
      <c r="AF234" s="17"/>
      <c r="AG234" s="12"/>
    </row>
    <row r="235" spans="28:33" ht="12.75">
      <c r="AB235" s="16"/>
      <c r="AC235" s="16"/>
      <c r="AD235" s="16"/>
      <c r="AE235" s="17"/>
      <c r="AF235" s="17"/>
      <c r="AG235" s="12"/>
    </row>
    <row r="236" spans="28:33" ht="12.75">
      <c r="AB236" s="16"/>
      <c r="AC236" s="16"/>
      <c r="AD236" s="16"/>
      <c r="AE236" s="17"/>
      <c r="AF236" s="17"/>
      <c r="AG236" s="12"/>
    </row>
    <row r="237" spans="28:33" ht="12.75">
      <c r="AB237" s="16"/>
      <c r="AC237" s="16"/>
      <c r="AD237" s="16"/>
      <c r="AE237" s="17"/>
      <c r="AF237" s="17"/>
      <c r="AG237" s="12"/>
    </row>
    <row r="238" spans="28:33" ht="12.75">
      <c r="AB238" s="16"/>
      <c r="AC238" s="16"/>
      <c r="AD238" s="16"/>
      <c r="AE238" s="17"/>
      <c r="AF238" s="17"/>
      <c r="AG238" s="12"/>
    </row>
    <row r="239" spans="28:33" ht="12.75">
      <c r="AB239" s="16"/>
      <c r="AC239" s="16"/>
      <c r="AD239" s="16"/>
      <c r="AE239" s="17"/>
      <c r="AF239" s="17"/>
      <c r="AG239" s="12"/>
    </row>
    <row r="240" spans="28:33" ht="12.75">
      <c r="AB240" s="16"/>
      <c r="AC240" s="16"/>
      <c r="AD240" s="16"/>
      <c r="AE240" s="17"/>
      <c r="AF240" s="17"/>
      <c r="AG240" s="12"/>
    </row>
    <row r="241" spans="28:33" ht="12.75">
      <c r="AB241" s="16"/>
      <c r="AC241" s="16"/>
      <c r="AD241" s="16"/>
      <c r="AE241" s="17"/>
      <c r="AF241" s="17"/>
      <c r="AG241" s="12"/>
    </row>
    <row r="242" spans="28:33" ht="12.75">
      <c r="AB242" s="16"/>
      <c r="AC242" s="16"/>
      <c r="AD242" s="16"/>
      <c r="AE242" s="17"/>
      <c r="AF242" s="17"/>
      <c r="AG242" s="12"/>
    </row>
    <row r="243" spans="28:33" ht="12.75">
      <c r="AB243" s="16"/>
      <c r="AC243" s="16"/>
      <c r="AD243" s="16"/>
      <c r="AE243" s="17"/>
      <c r="AF243" s="17"/>
      <c r="AG243" s="12"/>
    </row>
    <row r="244" spans="28:33" ht="12.75">
      <c r="AB244" s="16"/>
      <c r="AC244" s="16"/>
      <c r="AD244" s="16"/>
      <c r="AE244" s="17"/>
      <c r="AF244" s="17"/>
      <c r="AG244" s="12"/>
    </row>
    <row r="245" spans="28:33" ht="12.75">
      <c r="AB245" s="16"/>
      <c r="AC245" s="16"/>
      <c r="AD245" s="16"/>
      <c r="AE245" s="17"/>
      <c r="AF245" s="17"/>
      <c r="AG245" s="12"/>
    </row>
    <row r="246" spans="28:33" ht="12.75">
      <c r="AB246" s="16"/>
      <c r="AC246" s="16"/>
      <c r="AD246" s="16"/>
      <c r="AE246" s="17"/>
      <c r="AF246" s="17"/>
      <c r="AG246" s="12"/>
    </row>
    <row r="247" spans="28:33" ht="12.75">
      <c r="AB247" s="16"/>
      <c r="AC247" s="16"/>
      <c r="AD247" s="16"/>
      <c r="AE247" s="17"/>
      <c r="AF247" s="17"/>
      <c r="AG247" s="12"/>
    </row>
    <row r="248" spans="7:33" ht="12.75">
      <c r="G248" s="16"/>
      <c r="AB248" s="16"/>
      <c r="AC248" s="16"/>
      <c r="AD248" s="16"/>
      <c r="AE248" s="17"/>
      <c r="AF248" s="17"/>
      <c r="AG248" s="12"/>
    </row>
    <row r="249" spans="28:33" ht="12.75">
      <c r="AB249" s="16"/>
      <c r="AC249" s="16"/>
      <c r="AD249" s="16"/>
      <c r="AE249" s="17"/>
      <c r="AF249" s="17"/>
      <c r="AG249" s="12"/>
    </row>
    <row r="250" spans="28:33" ht="12.75">
      <c r="AB250" s="16"/>
      <c r="AC250" s="16"/>
      <c r="AD250" s="16"/>
      <c r="AE250" s="16"/>
      <c r="AF250" s="17"/>
      <c r="AG250" s="12"/>
    </row>
    <row r="251" spans="7:33" ht="12.75">
      <c r="G251" s="16"/>
      <c r="AB251" s="16"/>
      <c r="AC251" s="16"/>
      <c r="AD251" s="16"/>
      <c r="AE251" s="17"/>
      <c r="AF251" s="17"/>
      <c r="AG251" s="12"/>
    </row>
    <row r="252" spans="7:33" ht="12.75">
      <c r="G252" s="16"/>
      <c r="AB252" s="16"/>
      <c r="AC252" s="16"/>
      <c r="AD252" s="16"/>
      <c r="AE252" s="17"/>
      <c r="AF252" s="17"/>
      <c r="AG252" s="12"/>
    </row>
    <row r="253" spans="7:33" ht="12.75">
      <c r="G253" s="16"/>
      <c r="AB253" s="16"/>
      <c r="AC253" s="16"/>
      <c r="AD253" s="16"/>
      <c r="AE253" s="16"/>
      <c r="AF253" s="17"/>
      <c r="AG253" s="12"/>
    </row>
    <row r="254" spans="7:33" ht="12.75">
      <c r="G254" s="16"/>
      <c r="AB254" s="16"/>
      <c r="AC254" s="16"/>
      <c r="AD254" s="16"/>
      <c r="AE254" s="16"/>
      <c r="AF254" s="17"/>
      <c r="AG254" s="12"/>
    </row>
    <row r="255" spans="28:33" ht="12.75">
      <c r="AB255" s="16"/>
      <c r="AC255" s="16"/>
      <c r="AD255" s="16"/>
      <c r="AE255" s="17"/>
      <c r="AF255" s="17"/>
      <c r="AG255" s="12"/>
    </row>
    <row r="256" spans="28:33" ht="12.75">
      <c r="AB256" s="16"/>
      <c r="AC256" s="16"/>
      <c r="AD256" s="16"/>
      <c r="AE256" s="17"/>
      <c r="AF256" s="17"/>
      <c r="AG256" s="12"/>
    </row>
    <row r="257" spans="7:33" ht="12.75">
      <c r="G257" s="16"/>
      <c r="H257" s="16"/>
      <c r="AB257" s="16"/>
      <c r="AC257" s="16"/>
      <c r="AD257" s="16"/>
      <c r="AE257" s="17"/>
      <c r="AF257" s="17"/>
      <c r="AG257" s="12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ht="12.75">
      <c r="G261" s="16"/>
    </row>
    <row r="262" ht="12.75">
      <c r="G262" s="16"/>
    </row>
    <row r="264" ht="12.75">
      <c r="G264" s="16"/>
    </row>
    <row r="265" ht="12.75">
      <c r="G265" s="16"/>
    </row>
    <row r="267" spans="28:33" ht="12.75">
      <c r="AB267" s="16"/>
      <c r="AC267" s="16"/>
      <c r="AD267" s="16"/>
      <c r="AE267" s="17"/>
      <c r="AF267" s="17"/>
      <c r="AG267" s="12"/>
    </row>
    <row r="268" spans="28:33" ht="12.75">
      <c r="AB268" s="16"/>
      <c r="AC268" s="16"/>
      <c r="AD268" s="16"/>
      <c r="AE268" s="17"/>
      <c r="AF268" s="17"/>
      <c r="AG268" s="12"/>
    </row>
    <row r="269" spans="28:33" ht="12.75">
      <c r="AB269" s="16"/>
      <c r="AC269" s="16"/>
      <c r="AD269" s="16"/>
      <c r="AE269" s="17"/>
      <c r="AF269" s="17"/>
      <c r="AG269" s="12"/>
    </row>
    <row r="270" spans="28:33" ht="12.75">
      <c r="AB270" s="16"/>
      <c r="AC270" s="16"/>
      <c r="AD270" s="16"/>
      <c r="AE270" s="17"/>
      <c r="AF270" s="17"/>
      <c r="AG270" s="12"/>
    </row>
    <row r="271" spans="28:33" ht="12.75">
      <c r="AB271" s="16"/>
      <c r="AC271" s="16"/>
      <c r="AD271" s="16"/>
      <c r="AE271" s="17"/>
      <c r="AF271" s="17"/>
      <c r="AG271" s="12"/>
    </row>
    <row r="272" spans="28:33" ht="12.75">
      <c r="AB272" s="16"/>
      <c r="AC272" s="16"/>
      <c r="AD272" s="16"/>
      <c r="AE272" s="16"/>
      <c r="AF272" s="16"/>
      <c r="AG272" s="12"/>
    </row>
    <row r="273" spans="28:33" ht="12.75">
      <c r="AB273" s="16"/>
      <c r="AC273" s="16"/>
      <c r="AD273" s="16"/>
      <c r="AE273" s="17"/>
      <c r="AF273" s="17"/>
      <c r="AG273" s="12"/>
    </row>
    <row r="274" spans="28:33" ht="12.75">
      <c r="AB274" s="16"/>
      <c r="AC274" s="16"/>
      <c r="AD274" s="16"/>
      <c r="AE274" s="17"/>
      <c r="AF274" s="17"/>
      <c r="AG274" s="12"/>
    </row>
    <row r="275" spans="28:33" ht="12.75">
      <c r="AB275" s="16"/>
      <c r="AC275" s="16"/>
      <c r="AD275" s="16"/>
      <c r="AE275" s="17"/>
      <c r="AF275" s="17"/>
      <c r="AG275" s="12"/>
    </row>
    <row r="276" spans="28:33" ht="12.75">
      <c r="AB276" s="16"/>
      <c r="AC276" s="16"/>
      <c r="AD276" s="16"/>
      <c r="AE276" s="17"/>
      <c r="AF276" s="17"/>
      <c r="AG276" s="12"/>
    </row>
    <row r="277" spans="28:33" ht="12.75">
      <c r="AB277" s="16"/>
      <c r="AC277" s="16"/>
      <c r="AD277" s="16"/>
      <c r="AE277" s="17"/>
      <c r="AF277" s="17"/>
      <c r="AG277" s="12"/>
    </row>
    <row r="278" spans="28:33" ht="12.75">
      <c r="AB278" s="16"/>
      <c r="AC278" s="16"/>
      <c r="AD278" s="16"/>
      <c r="AE278" s="17"/>
      <c r="AF278" s="17"/>
      <c r="AG278" s="12"/>
    </row>
    <row r="279" spans="28:33" ht="12.75">
      <c r="AB279" s="16"/>
      <c r="AC279" s="16"/>
      <c r="AD279" s="16"/>
      <c r="AE279" s="17"/>
      <c r="AF279" s="17"/>
      <c r="AG279" s="12"/>
    </row>
    <row r="280" spans="28:33" ht="12.75">
      <c r="AB280" s="16"/>
      <c r="AC280" s="16"/>
      <c r="AD280" s="16"/>
      <c r="AE280" s="17"/>
      <c r="AF280" s="17"/>
      <c r="AG280" s="12"/>
    </row>
    <row r="281" spans="28:33" ht="12.75">
      <c r="AB281" s="16"/>
      <c r="AC281" s="16"/>
      <c r="AD281" s="16"/>
      <c r="AE281" s="17"/>
      <c r="AF281" s="17"/>
      <c r="AG281" s="12"/>
    </row>
    <row r="282" spans="8:33" ht="12.75">
      <c r="H282" s="16"/>
      <c r="AB282" s="16"/>
      <c r="AC282" s="16"/>
      <c r="AD282" s="16"/>
      <c r="AE282" s="17"/>
      <c r="AF282" s="17"/>
      <c r="AG282" s="12"/>
    </row>
    <row r="283" spans="7:33" ht="12.75">
      <c r="G283" s="16"/>
      <c r="AB283" s="16"/>
      <c r="AC283" s="16"/>
      <c r="AD283" s="16"/>
      <c r="AE283" s="17"/>
      <c r="AF283" s="17"/>
      <c r="AG283" s="12"/>
    </row>
    <row r="284" spans="28:33" ht="12.75">
      <c r="AB284" s="16"/>
      <c r="AC284" s="16"/>
      <c r="AD284" s="16"/>
      <c r="AE284" s="17"/>
      <c r="AF284" s="17"/>
      <c r="AG284" s="12"/>
    </row>
    <row r="285" spans="28:33" ht="12.75">
      <c r="AB285" s="16"/>
      <c r="AC285" s="16"/>
      <c r="AD285" s="16"/>
      <c r="AE285" s="17"/>
      <c r="AF285" s="17"/>
      <c r="AG285" s="12"/>
    </row>
    <row r="286" spans="28:33" ht="12.75">
      <c r="AB286" s="16"/>
      <c r="AC286" s="16"/>
      <c r="AD286" s="16"/>
      <c r="AE286" s="17"/>
      <c r="AF286" s="17"/>
      <c r="AG286" s="12"/>
    </row>
    <row r="287" spans="28:33" ht="12.75">
      <c r="AB287" s="16"/>
      <c r="AC287" s="16"/>
      <c r="AD287" s="16"/>
      <c r="AE287" s="17"/>
      <c r="AF287" s="17"/>
      <c r="AG287" s="12"/>
    </row>
    <row r="288" spans="7:33" ht="12.75">
      <c r="G288" s="16"/>
      <c r="AB288" s="16"/>
      <c r="AC288" s="16"/>
      <c r="AD288" s="16"/>
      <c r="AE288" s="17"/>
      <c r="AF288" s="17"/>
      <c r="AG288" s="12"/>
    </row>
    <row r="289" spans="7:33" ht="12.75">
      <c r="G289" s="16"/>
      <c r="AB289" s="16"/>
      <c r="AC289" s="16"/>
      <c r="AD289" s="16"/>
      <c r="AE289" s="17"/>
      <c r="AF289" s="17"/>
      <c r="AG289" s="12"/>
    </row>
    <row r="290" spans="7:33" ht="12.75">
      <c r="G290" s="16"/>
      <c r="AB290" s="16"/>
      <c r="AC290" s="16"/>
      <c r="AD290" s="16"/>
      <c r="AE290" s="17"/>
      <c r="AF290" s="17"/>
      <c r="AG290" s="12"/>
    </row>
    <row r="291" spans="7:33" ht="12.75">
      <c r="G291" s="16"/>
      <c r="AB291" s="16"/>
      <c r="AC291" s="16"/>
      <c r="AD291" s="16"/>
      <c r="AE291" s="16"/>
      <c r="AF291" s="16"/>
      <c r="AG291" s="12"/>
    </row>
    <row r="292" spans="28:33" ht="12.75">
      <c r="AB292" s="16"/>
      <c r="AC292" s="16"/>
      <c r="AD292" s="16"/>
      <c r="AE292" s="17"/>
      <c r="AF292" s="17"/>
      <c r="AG292" s="12"/>
    </row>
    <row r="293" spans="7:33" ht="12.75">
      <c r="G293" s="16"/>
      <c r="AB293" s="16"/>
      <c r="AC293" s="16"/>
      <c r="AD293" s="16"/>
      <c r="AE293" s="17"/>
      <c r="AF293" s="17"/>
      <c r="AG293" s="12"/>
    </row>
    <row r="294" spans="7:33" ht="12.75">
      <c r="G294" s="16"/>
      <c r="AB294" s="16"/>
      <c r="AC294" s="16"/>
      <c r="AD294" s="16"/>
      <c r="AE294" s="17"/>
      <c r="AF294" s="17"/>
      <c r="AG294" s="12"/>
    </row>
    <row r="295" spans="7:33" ht="12.75">
      <c r="G295" s="16"/>
      <c r="AB295" s="16"/>
      <c r="AC295" s="16"/>
      <c r="AD295" s="16"/>
      <c r="AE295" s="17"/>
      <c r="AF295" s="17"/>
      <c r="AG295" s="12"/>
    </row>
    <row r="296" spans="7:33" ht="12.75">
      <c r="G296" s="16"/>
      <c r="AB296" s="16"/>
      <c r="AC296" s="16"/>
      <c r="AD296" s="16"/>
      <c r="AE296" s="17"/>
      <c r="AF296" s="17"/>
      <c r="AG296" s="12"/>
    </row>
    <row r="297" spans="7:33" ht="12.75">
      <c r="G297" s="16"/>
      <c r="AB297" s="16"/>
      <c r="AC297" s="16"/>
      <c r="AD297" s="16"/>
      <c r="AE297" s="17"/>
      <c r="AF297" s="17"/>
      <c r="AG297" s="12"/>
    </row>
    <row r="298" spans="7:33" ht="12.75">
      <c r="G298" s="16"/>
      <c r="AB298" s="16"/>
      <c r="AC298" s="16"/>
      <c r="AD298" s="16"/>
      <c r="AE298" s="17"/>
      <c r="AF298" s="17"/>
      <c r="AG298" s="12"/>
    </row>
    <row r="299" spans="7:33" ht="12.75">
      <c r="G299" s="16"/>
      <c r="AB299" s="16"/>
      <c r="AC299" s="16"/>
      <c r="AD299" s="16"/>
      <c r="AE299" s="17"/>
      <c r="AF299" s="17"/>
      <c r="AG299" s="12"/>
    </row>
    <row r="300" spans="28:33" ht="12.75">
      <c r="AB300" s="16"/>
      <c r="AC300" s="16"/>
      <c r="AD300" s="16"/>
      <c r="AE300" s="17"/>
      <c r="AF300" s="17"/>
      <c r="AG300" s="12"/>
    </row>
    <row r="301" spans="28:33" ht="12.75">
      <c r="AB301" s="16"/>
      <c r="AC301" s="16"/>
      <c r="AD301" s="16"/>
      <c r="AE301" s="17"/>
      <c r="AF301" s="17"/>
      <c r="AG301" s="12"/>
    </row>
    <row r="302" spans="28:33" ht="12.75">
      <c r="AB302" s="16"/>
      <c r="AC302" s="16"/>
      <c r="AD302" s="16"/>
      <c r="AE302" s="17"/>
      <c r="AF302" s="17"/>
      <c r="AG302" s="12"/>
    </row>
    <row r="303" spans="28:33" ht="12.75">
      <c r="AB303" s="16"/>
      <c r="AC303" s="16"/>
      <c r="AD303" s="16"/>
      <c r="AE303" s="17"/>
      <c r="AF303" s="17"/>
      <c r="AG303" s="12"/>
    </row>
    <row r="304" spans="8:33" ht="12.75">
      <c r="H304" s="16"/>
      <c r="AB304" s="16"/>
      <c r="AC304" s="16"/>
      <c r="AD304" s="16"/>
      <c r="AE304" s="17"/>
      <c r="AF304" s="17"/>
      <c r="AG304" s="12"/>
    </row>
    <row r="305" spans="8:33" ht="12.75">
      <c r="H305" s="16"/>
      <c r="AB305" s="16"/>
      <c r="AC305" s="16"/>
      <c r="AD305" s="16"/>
      <c r="AE305" s="17"/>
      <c r="AF305" s="17"/>
      <c r="AG305" s="12"/>
    </row>
    <row r="306" spans="7:33" ht="12.75">
      <c r="G306" s="16"/>
      <c r="AB306" s="16"/>
      <c r="AC306" s="16"/>
      <c r="AD306" s="16"/>
      <c r="AE306" s="16"/>
      <c r="AF306" s="16"/>
      <c r="AG306" s="12"/>
    </row>
    <row r="307" spans="7:33" ht="12.75">
      <c r="G307" s="16"/>
      <c r="H307" s="16"/>
      <c r="AB307" s="16"/>
      <c r="AC307" s="16"/>
      <c r="AD307" s="16"/>
      <c r="AE307" s="17"/>
      <c r="AF307" s="17"/>
      <c r="AG307" s="12"/>
    </row>
    <row r="308" spans="28:33" ht="12.75">
      <c r="AB308" s="16"/>
      <c r="AC308" s="16"/>
      <c r="AD308" s="16"/>
      <c r="AE308" s="16"/>
      <c r="AF308" s="16"/>
      <c r="AG308" s="12"/>
    </row>
    <row r="309" spans="7:33" ht="12.75">
      <c r="G309" s="16"/>
      <c r="AB309" s="16"/>
      <c r="AC309" s="16"/>
      <c r="AD309" s="16"/>
      <c r="AE309" s="17"/>
      <c r="AF309" s="17"/>
      <c r="AG309" s="12"/>
    </row>
    <row r="310" spans="7:33" ht="12.75">
      <c r="G310" s="16"/>
      <c r="AB310" s="16"/>
      <c r="AC310" s="16"/>
      <c r="AD310" s="16"/>
      <c r="AE310" s="17"/>
      <c r="AF310" s="17"/>
      <c r="AG310" s="12"/>
    </row>
    <row r="311" spans="7:33" ht="12.75">
      <c r="G311" s="16"/>
      <c r="AB311" s="16"/>
      <c r="AC311" s="16"/>
      <c r="AD311" s="16"/>
      <c r="AE311" s="17"/>
      <c r="AF311" s="17"/>
      <c r="AG311" s="12"/>
    </row>
    <row r="312" spans="7:33" ht="12.75">
      <c r="G312" s="16"/>
      <c r="AB312" s="16"/>
      <c r="AC312" s="16"/>
      <c r="AD312" s="16"/>
      <c r="AE312" s="17"/>
      <c r="AF312" s="17"/>
      <c r="AG312" s="12"/>
    </row>
    <row r="313" spans="7:33" ht="12.75">
      <c r="G313" s="16"/>
      <c r="AB313" s="16"/>
      <c r="AC313" s="16"/>
      <c r="AD313" s="16"/>
      <c r="AE313" s="17"/>
      <c r="AF313" s="17"/>
      <c r="AG313" s="12"/>
    </row>
    <row r="314" spans="7:33" ht="12.75">
      <c r="G314" s="16"/>
      <c r="AB314" s="16"/>
      <c r="AC314" s="16"/>
      <c r="AD314" s="16"/>
      <c r="AE314" s="17"/>
      <c r="AF314" s="17"/>
      <c r="AG314" s="12"/>
    </row>
    <row r="315" spans="7:33" ht="12.75">
      <c r="G315" s="16"/>
      <c r="AB315" s="16"/>
      <c r="AC315" s="16"/>
      <c r="AD315" s="16"/>
      <c r="AE315" s="17"/>
      <c r="AF315" s="17"/>
      <c r="AG315" s="12"/>
    </row>
    <row r="316" spans="7:33" ht="12.75">
      <c r="G316" s="16"/>
      <c r="AB316" s="16"/>
      <c r="AC316" s="16"/>
      <c r="AD316" s="16"/>
      <c r="AE316" s="17"/>
      <c r="AF316" s="17"/>
      <c r="AG316" s="12"/>
    </row>
    <row r="317" spans="7:33" ht="12.75">
      <c r="G317" s="16"/>
      <c r="AB317" s="16"/>
      <c r="AC317" s="16"/>
      <c r="AD317" s="16"/>
      <c r="AE317" s="17"/>
      <c r="AF317" s="17"/>
      <c r="AG317" s="12"/>
    </row>
    <row r="318" spans="7:33" ht="12.75">
      <c r="G318" s="16"/>
      <c r="AB318" s="16"/>
      <c r="AC318" s="16"/>
      <c r="AD318" s="16"/>
      <c r="AE318" s="17"/>
      <c r="AF318" s="17"/>
      <c r="AG318" s="12"/>
    </row>
    <row r="319" spans="7:33" ht="12.75">
      <c r="G319" s="16"/>
      <c r="AB319" s="16"/>
      <c r="AC319" s="16"/>
      <c r="AD319" s="16"/>
      <c r="AE319" s="17"/>
      <c r="AF319" s="17"/>
      <c r="AG319" s="12"/>
    </row>
    <row r="320" ht="12.75">
      <c r="G320" s="16"/>
    </row>
    <row r="321" ht="12.75">
      <c r="G321" s="16"/>
    </row>
    <row r="322" ht="12.75">
      <c r="G322" s="16"/>
    </row>
    <row r="326" spans="28:33" ht="12.75">
      <c r="AB326" s="16"/>
      <c r="AC326" s="16"/>
      <c r="AD326" s="16"/>
      <c r="AE326" s="17"/>
      <c r="AF326" s="17"/>
      <c r="AG326" s="12"/>
    </row>
    <row r="327" spans="28:33" ht="12.75">
      <c r="AB327" s="16"/>
      <c r="AC327" s="16"/>
      <c r="AD327" s="16"/>
      <c r="AE327" s="17"/>
      <c r="AF327" s="17"/>
      <c r="AG327" s="12"/>
    </row>
    <row r="328" spans="28:33" ht="12.75">
      <c r="AB328" s="16"/>
      <c r="AC328" s="16"/>
      <c r="AD328" s="16"/>
      <c r="AE328" s="17"/>
      <c r="AF328" s="17"/>
      <c r="AG328" s="12"/>
    </row>
    <row r="329" spans="28:33" ht="12.75">
      <c r="AB329" s="16"/>
      <c r="AC329" s="16"/>
      <c r="AD329" s="16"/>
      <c r="AE329" s="17"/>
      <c r="AF329" s="17"/>
      <c r="AG329" s="12"/>
    </row>
    <row r="330" spans="28:33" ht="12.75">
      <c r="AB330" s="16"/>
      <c r="AC330" s="16"/>
      <c r="AD330" s="16"/>
      <c r="AE330" s="17"/>
      <c r="AF330" s="17"/>
      <c r="AG330" s="12"/>
    </row>
    <row r="331" spans="28:33" ht="12.75">
      <c r="AB331" s="16"/>
      <c r="AC331" s="16"/>
      <c r="AD331" s="16"/>
      <c r="AE331" s="17"/>
      <c r="AF331" s="17"/>
      <c r="AG331" s="12"/>
    </row>
    <row r="332" spans="28:33" ht="12.75">
      <c r="AB332" s="16"/>
      <c r="AC332" s="16"/>
      <c r="AD332" s="16"/>
      <c r="AE332" s="17"/>
      <c r="AF332" s="17"/>
      <c r="AG332" s="12"/>
    </row>
    <row r="333" spans="28:33" ht="12.75">
      <c r="AB333" s="16"/>
      <c r="AC333" s="16"/>
      <c r="AD333" s="16"/>
      <c r="AE333" s="17"/>
      <c r="AF333" s="17"/>
      <c r="AG333" s="12"/>
    </row>
    <row r="334" spans="7:33" ht="12.75">
      <c r="G334" s="16"/>
      <c r="AB334" s="16"/>
      <c r="AC334" s="16"/>
      <c r="AD334" s="16"/>
      <c r="AE334" s="17"/>
      <c r="AF334" s="17"/>
      <c r="AG334" s="12"/>
    </row>
    <row r="335" spans="7:33" ht="12.75">
      <c r="G335" s="16"/>
      <c r="AB335" s="16"/>
      <c r="AC335" s="16"/>
      <c r="AD335" s="16"/>
      <c r="AE335" s="17"/>
      <c r="AF335" s="17"/>
      <c r="AG335" s="12"/>
    </row>
    <row r="336" spans="7:33" ht="12.75">
      <c r="G336" s="16"/>
      <c r="AB336" s="16"/>
      <c r="AC336" s="16"/>
      <c r="AD336" s="16"/>
      <c r="AE336" s="17"/>
      <c r="AF336" s="17"/>
      <c r="AG336" s="12"/>
    </row>
    <row r="337" spans="7:33" ht="12.75">
      <c r="G337" s="16"/>
      <c r="AB337" s="16"/>
      <c r="AC337" s="16"/>
      <c r="AD337" s="16"/>
      <c r="AE337" s="17"/>
      <c r="AF337" s="17"/>
      <c r="AG337" s="12"/>
    </row>
    <row r="338" spans="7:33" ht="12.75">
      <c r="G338" s="16"/>
      <c r="AB338" s="16"/>
      <c r="AC338" s="16"/>
      <c r="AD338" s="16"/>
      <c r="AE338" s="17"/>
      <c r="AF338" s="17"/>
      <c r="AG338" s="12"/>
    </row>
    <row r="339" spans="7:33" ht="12.75">
      <c r="G339" s="16"/>
      <c r="AB339" s="16"/>
      <c r="AC339" s="16"/>
      <c r="AD339" s="16"/>
      <c r="AE339" s="17"/>
      <c r="AF339" s="17"/>
      <c r="AG339" s="12"/>
    </row>
    <row r="340" spans="7:33" ht="12.75">
      <c r="G340" s="16"/>
      <c r="AB340" s="16"/>
      <c r="AC340" s="16"/>
      <c r="AD340" s="16"/>
      <c r="AE340" s="17"/>
      <c r="AF340" s="17"/>
      <c r="AG340" s="12"/>
    </row>
    <row r="341" spans="7:33" ht="12.75">
      <c r="G341" s="16"/>
      <c r="AB341" s="16"/>
      <c r="AC341" s="16"/>
      <c r="AD341" s="16"/>
      <c r="AE341" s="17"/>
      <c r="AF341" s="17"/>
      <c r="AG341" s="12"/>
    </row>
    <row r="342" spans="7:33" ht="12.75">
      <c r="G342" s="16"/>
      <c r="AB342" s="16"/>
      <c r="AC342" s="16"/>
      <c r="AD342" s="16"/>
      <c r="AE342" s="17"/>
      <c r="AF342" s="17"/>
      <c r="AG342" s="12"/>
    </row>
    <row r="343" spans="7:33" ht="12.75">
      <c r="G343" s="16"/>
      <c r="AB343" s="16"/>
      <c r="AC343" s="16"/>
      <c r="AD343" s="16"/>
      <c r="AE343" s="16"/>
      <c r="AF343" s="17"/>
      <c r="AG343" s="12"/>
    </row>
    <row r="344" spans="7:33" ht="12.75">
      <c r="G344" s="16"/>
      <c r="AB344" s="16"/>
      <c r="AC344" s="16"/>
      <c r="AD344" s="16"/>
      <c r="AE344" s="17"/>
      <c r="AF344" s="17"/>
      <c r="AG344" s="12"/>
    </row>
    <row r="345" spans="7:33" ht="12.75">
      <c r="G345" s="16"/>
      <c r="AB345" s="16"/>
      <c r="AC345" s="16"/>
      <c r="AD345" s="16"/>
      <c r="AE345" s="17"/>
      <c r="AF345" s="17"/>
      <c r="AG345" s="12"/>
    </row>
    <row r="346" spans="7:33" ht="12.75">
      <c r="G346" s="16"/>
      <c r="H346" s="16"/>
      <c r="AB346" s="16"/>
      <c r="AC346" s="16"/>
      <c r="AD346" s="16"/>
      <c r="AE346" s="17"/>
      <c r="AF346" s="17"/>
      <c r="AG346" s="12"/>
    </row>
    <row r="347" spans="8:33" ht="12.75">
      <c r="H347" s="16"/>
      <c r="AB347" s="16"/>
      <c r="AC347" s="16"/>
      <c r="AD347" s="16"/>
      <c r="AE347" s="17"/>
      <c r="AF347" s="17"/>
      <c r="AG347" s="12"/>
    </row>
    <row r="348" spans="8:33" ht="12.75">
      <c r="H348" s="16"/>
      <c r="AB348" s="16"/>
      <c r="AC348" s="16"/>
      <c r="AD348" s="16"/>
      <c r="AE348" s="17"/>
      <c r="AF348" s="17"/>
      <c r="AG348" s="12"/>
    </row>
    <row r="349" spans="7:33" ht="12.75">
      <c r="G349" s="16"/>
      <c r="H349" s="16"/>
      <c r="AB349" s="16"/>
      <c r="AC349" s="16"/>
      <c r="AD349" s="16"/>
      <c r="AE349" s="17"/>
      <c r="AF349" s="17"/>
      <c r="AG349" s="12"/>
    </row>
    <row r="350" spans="7:33" ht="12.75">
      <c r="G350" s="16"/>
      <c r="H350" s="16"/>
      <c r="AB350" s="16"/>
      <c r="AC350" s="16"/>
      <c r="AD350" s="16"/>
      <c r="AE350" s="17"/>
      <c r="AF350" s="17"/>
      <c r="AG350" s="12"/>
    </row>
    <row r="351" spans="7:33" ht="12.75">
      <c r="G351" s="16"/>
      <c r="AB351" s="16"/>
      <c r="AC351" s="16"/>
      <c r="AD351" s="16"/>
      <c r="AE351" s="17"/>
      <c r="AF351" s="17"/>
      <c r="AG351" s="12"/>
    </row>
    <row r="352" spans="7:33" ht="12.75">
      <c r="G352" s="16"/>
      <c r="AB352" s="16"/>
      <c r="AC352" s="16"/>
      <c r="AD352" s="16"/>
      <c r="AE352" s="17"/>
      <c r="AF352" s="17"/>
      <c r="AG352" s="12"/>
    </row>
    <row r="353" spans="28:33" ht="12.75">
      <c r="AB353" s="16"/>
      <c r="AC353" s="16"/>
      <c r="AD353" s="16"/>
      <c r="AE353" s="17"/>
      <c r="AF353" s="17"/>
      <c r="AG353" s="12"/>
    </row>
    <row r="354" spans="28:33" ht="12.75">
      <c r="AB354" s="16"/>
      <c r="AC354" s="16"/>
      <c r="AD354" s="16"/>
      <c r="AE354" s="17"/>
      <c r="AF354" s="17"/>
      <c r="AG354" s="12"/>
    </row>
    <row r="355" spans="28:33" ht="12.75">
      <c r="AB355" s="16"/>
      <c r="AC355" s="16"/>
      <c r="AD355" s="16"/>
      <c r="AE355" s="17"/>
      <c r="AF355" s="17"/>
      <c r="AG355" s="12"/>
    </row>
    <row r="356" spans="7:33" ht="12.75">
      <c r="G356" s="16"/>
      <c r="H356" s="16"/>
      <c r="AB356" s="16"/>
      <c r="AC356" s="16"/>
      <c r="AD356" s="16"/>
      <c r="AE356" s="17"/>
      <c r="AF356" s="17"/>
      <c r="AG356" s="12"/>
    </row>
    <row r="357" spans="7:33" ht="12.75">
      <c r="G357" s="16"/>
      <c r="H357" s="16"/>
      <c r="AB357" s="16"/>
      <c r="AC357" s="16"/>
      <c r="AD357" s="16"/>
      <c r="AE357" s="17"/>
      <c r="AF357" s="17"/>
      <c r="AG357" s="12"/>
    </row>
    <row r="358" spans="7:33" ht="12.75">
      <c r="G358" s="16"/>
      <c r="H358" s="16"/>
      <c r="AB358" s="16"/>
      <c r="AC358" s="16"/>
      <c r="AD358" s="16"/>
      <c r="AE358" s="16"/>
      <c r="AF358" s="17"/>
      <c r="AG358" s="12"/>
    </row>
    <row r="359" spans="7:33" ht="12.75">
      <c r="G359" s="16"/>
      <c r="H359" s="16"/>
      <c r="AB359" s="16"/>
      <c r="AC359" s="16"/>
      <c r="AD359" s="16"/>
      <c r="AE359" s="17"/>
      <c r="AF359" s="17"/>
      <c r="AG359" s="12"/>
    </row>
    <row r="360" spans="7:33" ht="12.75">
      <c r="G360" s="16"/>
      <c r="H360" s="16"/>
      <c r="AB360" s="16"/>
      <c r="AC360" s="16"/>
      <c r="AD360" s="16"/>
      <c r="AE360" s="16"/>
      <c r="AF360" s="17"/>
      <c r="AG360" s="12"/>
    </row>
    <row r="361" spans="7:33" ht="12.75">
      <c r="G361" s="16"/>
      <c r="H361" s="16"/>
      <c r="AB361" s="16"/>
      <c r="AC361" s="16"/>
      <c r="AD361" s="16"/>
      <c r="AE361" s="17"/>
      <c r="AF361" s="17"/>
      <c r="AG361" s="12"/>
    </row>
    <row r="362" spans="7:33" ht="12.75">
      <c r="G362" s="16"/>
      <c r="H362" s="16"/>
      <c r="AB362" s="16"/>
      <c r="AC362" s="16"/>
      <c r="AD362" s="16"/>
      <c r="AE362" s="17"/>
      <c r="AF362" s="17"/>
      <c r="AG362" s="12"/>
    </row>
    <row r="363" spans="7:33" ht="12.75">
      <c r="G363" s="16"/>
      <c r="H363" s="16"/>
      <c r="AB363" s="16"/>
      <c r="AC363" s="16"/>
      <c r="AD363" s="16"/>
      <c r="AE363" s="17"/>
      <c r="AF363" s="17"/>
      <c r="AG363" s="12"/>
    </row>
    <row r="364" spans="7:33" ht="12.75">
      <c r="G364" s="16"/>
      <c r="H364" s="16"/>
      <c r="AB364" s="16"/>
      <c r="AC364" s="16"/>
      <c r="AD364" s="16"/>
      <c r="AE364" s="17"/>
      <c r="AF364" s="17"/>
      <c r="AG364" s="12"/>
    </row>
    <row r="365" spans="7:33" ht="12.75">
      <c r="G365" s="16"/>
      <c r="H365" s="16"/>
      <c r="AB365" s="16"/>
      <c r="AC365" s="16"/>
      <c r="AD365" s="16"/>
      <c r="AE365" s="17"/>
      <c r="AF365" s="17"/>
      <c r="AG365" s="12"/>
    </row>
    <row r="366" spans="7:33" ht="12.75">
      <c r="G366" s="16"/>
      <c r="H366" s="16"/>
      <c r="AB366" s="16"/>
      <c r="AC366" s="16"/>
      <c r="AD366" s="16"/>
      <c r="AE366" s="17"/>
      <c r="AF366" s="17"/>
      <c r="AG366" s="12"/>
    </row>
    <row r="367" spans="7:8" ht="12.75">
      <c r="G367" s="16"/>
      <c r="H367" s="16"/>
    </row>
    <row r="368" spans="7:8" ht="12.75">
      <c r="G368" s="16"/>
      <c r="H368" s="16"/>
    </row>
    <row r="369" spans="2:8" ht="12.75">
      <c r="B369" s="16"/>
      <c r="C369" s="19"/>
      <c r="D369" s="19"/>
      <c r="F369" s="19"/>
      <c r="G369" s="16"/>
      <c r="H369" s="16"/>
    </row>
    <row r="370" spans="2:8" ht="12.75">
      <c r="B370" s="16"/>
      <c r="C370" s="19"/>
      <c r="D370" s="19"/>
      <c r="F370" s="19"/>
      <c r="G370" s="16"/>
      <c r="H370" s="16"/>
    </row>
    <row r="371" spans="2:8" ht="12.75">
      <c r="B371" s="16"/>
      <c r="C371" s="19"/>
      <c r="D371" s="19"/>
      <c r="F371" s="19"/>
      <c r="G371" s="16"/>
      <c r="H371" s="16"/>
    </row>
    <row r="372" spans="2:8" ht="12.75">
      <c r="B372" s="16"/>
      <c r="C372" s="19"/>
      <c r="D372" s="19"/>
      <c r="F372" s="19"/>
      <c r="G372" s="16"/>
      <c r="H372" s="16"/>
    </row>
    <row r="373" spans="2:8" ht="12.75">
      <c r="B373" s="16"/>
      <c r="C373" s="19"/>
      <c r="D373" s="19"/>
      <c r="F373" s="19"/>
      <c r="G373" s="16"/>
      <c r="H373" s="16"/>
    </row>
    <row r="374" spans="2:8" ht="12.75">
      <c r="B374" s="16"/>
      <c r="C374" s="19"/>
      <c r="D374" s="19"/>
      <c r="F374" s="19"/>
      <c r="G374" s="16"/>
      <c r="H374" s="16"/>
    </row>
    <row r="375" spans="2:8" ht="12.75">
      <c r="B375" s="16"/>
      <c r="C375" s="19"/>
      <c r="D375" s="19"/>
      <c r="F375" s="19"/>
      <c r="G375" s="16"/>
      <c r="H375" s="16"/>
    </row>
    <row r="376" spans="2:33" ht="12.75">
      <c r="B376" s="16"/>
      <c r="C376" s="19"/>
      <c r="D376" s="19"/>
      <c r="F376" s="19"/>
      <c r="G376" s="16"/>
      <c r="H376" s="16"/>
      <c r="AB376" s="16"/>
      <c r="AC376" s="16"/>
      <c r="AD376" s="16"/>
      <c r="AE376" s="17"/>
      <c r="AF376" s="17"/>
      <c r="AG376" s="12"/>
    </row>
    <row r="377" spans="2:33" ht="12.75">
      <c r="B377" s="16"/>
      <c r="C377" s="19"/>
      <c r="D377" s="19"/>
      <c r="F377" s="19"/>
      <c r="G377" s="16"/>
      <c r="H377" s="16"/>
      <c r="AB377" s="16"/>
      <c r="AC377" s="16"/>
      <c r="AD377" s="16"/>
      <c r="AE377" s="17"/>
      <c r="AF377" s="17"/>
      <c r="AG377" s="12"/>
    </row>
    <row r="378" spans="2:33" ht="12.75">
      <c r="B378" s="16"/>
      <c r="C378" s="19"/>
      <c r="D378" s="19"/>
      <c r="F378" s="19"/>
      <c r="G378" s="16"/>
      <c r="H378" s="16"/>
      <c r="AB378" s="16"/>
      <c r="AC378" s="16"/>
      <c r="AD378" s="16"/>
      <c r="AE378" s="17"/>
      <c r="AF378" s="17"/>
      <c r="AG378" s="12"/>
    </row>
    <row r="379" spans="2:33" ht="12.75">
      <c r="B379" s="16"/>
      <c r="C379" s="19"/>
      <c r="D379" s="19"/>
      <c r="F379" s="19"/>
      <c r="G379" s="16"/>
      <c r="H379" s="16"/>
      <c r="AB379" s="16"/>
      <c r="AC379" s="16"/>
      <c r="AD379" s="16"/>
      <c r="AE379" s="17"/>
      <c r="AF379" s="17"/>
      <c r="AG379" s="12"/>
    </row>
    <row r="380" spans="2:33" ht="12.75">
      <c r="B380" s="16"/>
      <c r="C380" s="19"/>
      <c r="D380" s="19"/>
      <c r="F380" s="19"/>
      <c r="G380" s="16"/>
      <c r="H380" s="16"/>
      <c r="AB380" s="16"/>
      <c r="AC380" s="16"/>
      <c r="AD380" s="16"/>
      <c r="AE380" s="17"/>
      <c r="AF380" s="17"/>
      <c r="AG380" s="12"/>
    </row>
    <row r="381" spans="2:33" ht="12.75">
      <c r="B381" s="16"/>
      <c r="C381" s="19"/>
      <c r="D381" s="19"/>
      <c r="F381" s="19"/>
      <c r="G381" s="16"/>
      <c r="H381" s="16"/>
      <c r="AB381" s="16"/>
      <c r="AC381" s="16"/>
      <c r="AD381" s="16"/>
      <c r="AE381" s="17"/>
      <c r="AF381" s="17"/>
      <c r="AG381" s="12"/>
    </row>
    <row r="382" spans="2:33" ht="12.75">
      <c r="B382" s="16"/>
      <c r="C382" s="19"/>
      <c r="D382" s="19"/>
      <c r="F382" s="19"/>
      <c r="G382" s="16"/>
      <c r="H382" s="16"/>
      <c r="AB382" s="16"/>
      <c r="AC382" s="16"/>
      <c r="AD382" s="16"/>
      <c r="AE382" s="17"/>
      <c r="AF382" s="17"/>
      <c r="AG382" s="12"/>
    </row>
    <row r="383" spans="2:33" ht="12.75">
      <c r="B383" s="16"/>
      <c r="C383" s="19"/>
      <c r="D383" s="19"/>
      <c r="F383" s="19"/>
      <c r="G383" s="16"/>
      <c r="H383" s="16"/>
      <c r="AB383" s="16"/>
      <c r="AC383" s="16"/>
      <c r="AD383" s="16"/>
      <c r="AE383" s="17"/>
      <c r="AF383" s="17"/>
      <c r="AG383" s="12"/>
    </row>
    <row r="384" spans="2:33" ht="12.75">
      <c r="B384" s="16"/>
      <c r="C384" s="19"/>
      <c r="D384" s="19"/>
      <c r="F384" s="19"/>
      <c r="G384" s="16"/>
      <c r="H384" s="16"/>
      <c r="AB384" s="16"/>
      <c r="AC384" s="16"/>
      <c r="AD384" s="16"/>
      <c r="AE384" s="17"/>
      <c r="AF384" s="17"/>
      <c r="AG384" s="12"/>
    </row>
    <row r="385" spans="2:33" ht="12.75">
      <c r="B385" s="16"/>
      <c r="C385" s="19"/>
      <c r="D385" s="19"/>
      <c r="F385" s="19"/>
      <c r="AB385" s="16"/>
      <c r="AC385" s="16"/>
      <c r="AD385" s="16"/>
      <c r="AE385" s="17"/>
      <c r="AF385" s="17"/>
      <c r="AG385" s="12"/>
    </row>
    <row r="386" spans="2:33" ht="12.75">
      <c r="B386" s="16"/>
      <c r="C386" s="19"/>
      <c r="D386" s="19"/>
      <c r="F386" s="19"/>
      <c r="AB386" s="16"/>
      <c r="AC386" s="16"/>
      <c r="AD386" s="16"/>
      <c r="AE386" s="17"/>
      <c r="AF386" s="17"/>
      <c r="AG386" s="12"/>
    </row>
    <row r="387" spans="2:33" ht="12.75">
      <c r="B387" s="16"/>
      <c r="C387" s="19"/>
      <c r="D387" s="19"/>
      <c r="F387" s="19"/>
      <c r="AB387" s="16"/>
      <c r="AC387" s="16"/>
      <c r="AD387" s="16"/>
      <c r="AE387" s="17"/>
      <c r="AF387" s="17"/>
      <c r="AG387" s="12"/>
    </row>
    <row r="388" spans="2:33" ht="12.75">
      <c r="B388" s="16"/>
      <c r="C388" s="19"/>
      <c r="D388" s="19"/>
      <c r="F388" s="19"/>
      <c r="AB388" s="16"/>
      <c r="AC388" s="16"/>
      <c r="AD388" s="16"/>
      <c r="AE388" s="17"/>
      <c r="AF388" s="17"/>
      <c r="AG388" s="12"/>
    </row>
    <row r="389" spans="2:33" ht="12.75">
      <c r="B389" s="16"/>
      <c r="C389" s="19"/>
      <c r="D389" s="19"/>
      <c r="F389" s="19"/>
      <c r="AB389" s="16"/>
      <c r="AC389" s="16"/>
      <c r="AD389" s="16"/>
      <c r="AE389" s="17"/>
      <c r="AF389" s="17"/>
      <c r="AG389" s="12"/>
    </row>
    <row r="390" spans="2:33" ht="12.75">
      <c r="B390" s="16"/>
      <c r="C390" s="19"/>
      <c r="D390" s="19"/>
      <c r="F390" s="19"/>
      <c r="AB390" s="16"/>
      <c r="AC390" s="16"/>
      <c r="AD390" s="16"/>
      <c r="AE390" s="17"/>
      <c r="AF390" s="17"/>
      <c r="AG390" s="12"/>
    </row>
    <row r="391" spans="2:33" ht="12.75">
      <c r="B391" s="16"/>
      <c r="C391" s="19"/>
      <c r="D391" s="19"/>
      <c r="F391" s="19"/>
      <c r="G391" s="16"/>
      <c r="H391" s="16"/>
      <c r="AB391" s="16"/>
      <c r="AC391" s="16"/>
      <c r="AD391" s="16"/>
      <c r="AE391" s="17"/>
      <c r="AF391" s="17"/>
      <c r="AG391" s="12"/>
    </row>
    <row r="392" spans="2:33" ht="12.75">
      <c r="B392" s="16"/>
      <c r="C392" s="19"/>
      <c r="D392" s="19"/>
      <c r="F392" s="19"/>
      <c r="G392" s="16"/>
      <c r="H392" s="16"/>
      <c r="AB392" s="16"/>
      <c r="AC392" s="16"/>
      <c r="AD392" s="16"/>
      <c r="AE392" s="16"/>
      <c r="AF392" s="16"/>
      <c r="AG392" s="12"/>
    </row>
    <row r="393" spans="2:33" ht="12.75">
      <c r="B393" s="16"/>
      <c r="C393" s="19"/>
      <c r="D393" s="19"/>
      <c r="F393" s="19"/>
      <c r="G393" s="16"/>
      <c r="H393" s="16"/>
      <c r="AB393" s="16"/>
      <c r="AC393" s="16"/>
      <c r="AD393" s="16"/>
      <c r="AE393" s="17"/>
      <c r="AF393" s="17"/>
      <c r="AG393" s="12"/>
    </row>
    <row r="394" spans="2:33" ht="12.75">
      <c r="B394" s="16"/>
      <c r="C394" s="19"/>
      <c r="D394" s="19"/>
      <c r="F394" s="19"/>
      <c r="G394" s="16"/>
      <c r="H394" s="16"/>
      <c r="AB394" s="16"/>
      <c r="AC394" s="16"/>
      <c r="AD394" s="16"/>
      <c r="AE394" s="17"/>
      <c r="AF394" s="17"/>
      <c r="AG394" s="12"/>
    </row>
    <row r="395" spans="2:33" ht="12.75">
      <c r="B395" s="16"/>
      <c r="C395" s="19"/>
      <c r="D395" s="19"/>
      <c r="F395" s="19"/>
      <c r="G395" s="16"/>
      <c r="H395" s="16"/>
      <c r="AB395" s="16"/>
      <c r="AC395" s="16"/>
      <c r="AD395" s="16"/>
      <c r="AE395" s="16"/>
      <c r="AF395" s="16"/>
      <c r="AG395" s="12"/>
    </row>
    <row r="396" spans="2:33" ht="12.75">
      <c r="B396" s="16"/>
      <c r="C396" s="19"/>
      <c r="D396" s="19"/>
      <c r="F396" s="19"/>
      <c r="G396" s="16"/>
      <c r="H396" s="16"/>
      <c r="AB396" s="16"/>
      <c r="AC396" s="16"/>
      <c r="AD396" s="16"/>
      <c r="AE396" s="16"/>
      <c r="AF396" s="16"/>
      <c r="AG396" s="12"/>
    </row>
    <row r="397" spans="2:33" ht="12.75">
      <c r="B397" s="16"/>
      <c r="C397" s="19"/>
      <c r="D397" s="19"/>
      <c r="F397" s="19"/>
      <c r="G397" s="16"/>
      <c r="H397" s="16"/>
      <c r="AB397" s="16"/>
      <c r="AC397" s="16"/>
      <c r="AD397" s="16"/>
      <c r="AE397" s="17"/>
      <c r="AF397" s="17"/>
      <c r="AG397" s="12"/>
    </row>
    <row r="398" spans="7:33" ht="12.75">
      <c r="G398" s="16"/>
      <c r="H398" s="16"/>
      <c r="AB398" s="16"/>
      <c r="AC398" s="16"/>
      <c r="AD398" s="16"/>
      <c r="AE398" s="17"/>
      <c r="AF398" s="17"/>
      <c r="AG398" s="12"/>
    </row>
    <row r="399" spans="7:33" ht="12.75">
      <c r="G399" s="16"/>
      <c r="H399" s="16"/>
      <c r="AB399" s="16"/>
      <c r="AC399" s="16"/>
      <c r="AD399" s="16"/>
      <c r="AE399" s="17"/>
      <c r="AF399" s="17"/>
      <c r="AG399" s="12"/>
    </row>
    <row r="400" spans="7:33" ht="12.75">
      <c r="G400" s="16"/>
      <c r="H400" s="16"/>
      <c r="AB400" s="16"/>
      <c r="AC400" s="16"/>
      <c r="AD400" s="16"/>
      <c r="AE400" s="17"/>
      <c r="AF400" s="17"/>
      <c r="AG400" s="12"/>
    </row>
    <row r="401" spans="7:33" ht="12.75">
      <c r="G401" s="16"/>
      <c r="H401" s="16"/>
      <c r="AB401" s="16"/>
      <c r="AC401" s="16"/>
      <c r="AD401" s="16"/>
      <c r="AE401" s="16"/>
      <c r="AF401" s="16"/>
      <c r="AG401" s="12"/>
    </row>
    <row r="402" spans="7:33" ht="12.75">
      <c r="G402" s="16"/>
      <c r="H402" s="16"/>
      <c r="AB402" s="16"/>
      <c r="AC402" s="16"/>
      <c r="AD402" s="16"/>
      <c r="AE402" s="17"/>
      <c r="AF402" s="17"/>
      <c r="AG402" s="12"/>
    </row>
    <row r="403" spans="7:33" ht="12.75">
      <c r="G403" s="16"/>
      <c r="H403" s="16"/>
      <c r="AB403" s="16"/>
      <c r="AC403" s="16"/>
      <c r="AD403" s="16"/>
      <c r="AE403" s="16"/>
      <c r="AF403" s="16"/>
      <c r="AG403" s="12"/>
    </row>
    <row r="404" spans="2:33" ht="12.75">
      <c r="B404" s="16"/>
      <c r="C404" s="19"/>
      <c r="D404" s="19"/>
      <c r="F404" s="19"/>
      <c r="G404" s="16"/>
      <c r="H404" s="16"/>
      <c r="AB404" s="16"/>
      <c r="AC404" s="16"/>
      <c r="AD404" s="16"/>
      <c r="AE404" s="17"/>
      <c r="AF404" s="17"/>
      <c r="AG404" s="12"/>
    </row>
    <row r="405" spans="2:33" ht="12.75">
      <c r="B405" s="16"/>
      <c r="C405" s="19"/>
      <c r="D405" s="19"/>
      <c r="F405" s="19"/>
      <c r="G405" s="16"/>
      <c r="H405" s="16"/>
      <c r="AB405" s="16"/>
      <c r="AC405" s="16"/>
      <c r="AD405" s="16"/>
      <c r="AE405" s="16"/>
      <c r="AF405" s="16"/>
      <c r="AG405" s="12"/>
    </row>
    <row r="406" spans="2:33" ht="12.75">
      <c r="B406" s="16"/>
      <c r="C406" s="19"/>
      <c r="D406" s="19"/>
      <c r="F406" s="19"/>
      <c r="G406" s="16"/>
      <c r="H406" s="16"/>
      <c r="AB406" s="16"/>
      <c r="AC406" s="16"/>
      <c r="AD406" s="16"/>
      <c r="AE406" s="17"/>
      <c r="AF406" s="17"/>
      <c r="AG406" s="12"/>
    </row>
    <row r="407" spans="2:33" ht="12.75">
      <c r="B407" s="16"/>
      <c r="C407" s="19"/>
      <c r="D407" s="19"/>
      <c r="F407" s="19"/>
      <c r="G407" s="16"/>
      <c r="H407" s="16"/>
      <c r="AB407" s="16"/>
      <c r="AC407" s="16"/>
      <c r="AD407" s="16"/>
      <c r="AE407" s="17"/>
      <c r="AF407" s="17"/>
      <c r="AG407" s="12"/>
    </row>
    <row r="408" spans="2:33" ht="12.75">
      <c r="B408" s="16"/>
      <c r="C408" s="19"/>
      <c r="D408" s="19"/>
      <c r="F408" s="19"/>
      <c r="G408" s="16"/>
      <c r="H408" s="16"/>
      <c r="AB408" s="16"/>
      <c r="AC408" s="16"/>
      <c r="AD408" s="16"/>
      <c r="AE408" s="17"/>
      <c r="AF408" s="17"/>
      <c r="AG408" s="12"/>
    </row>
    <row r="409" spans="2:33" ht="12.75">
      <c r="B409" s="16"/>
      <c r="C409" s="19"/>
      <c r="D409" s="19"/>
      <c r="F409" s="19"/>
      <c r="G409" s="16"/>
      <c r="H409" s="16"/>
      <c r="AB409" s="16"/>
      <c r="AC409" s="16"/>
      <c r="AD409" s="16"/>
      <c r="AE409" s="16"/>
      <c r="AF409" s="16"/>
      <c r="AG409" s="12"/>
    </row>
    <row r="410" spans="2:33" ht="12.75">
      <c r="B410" s="16"/>
      <c r="C410" s="19"/>
      <c r="D410" s="19"/>
      <c r="F410" s="19"/>
      <c r="G410" s="16"/>
      <c r="H410" s="16"/>
      <c r="AB410" s="16"/>
      <c r="AC410" s="16"/>
      <c r="AD410" s="16"/>
      <c r="AE410" s="17"/>
      <c r="AF410" s="17"/>
      <c r="AG410" s="12"/>
    </row>
    <row r="411" spans="2:33" ht="12.75">
      <c r="B411" s="16"/>
      <c r="C411" s="19"/>
      <c r="D411" s="19"/>
      <c r="F411" s="19"/>
      <c r="G411" s="16"/>
      <c r="H411" s="16"/>
      <c r="AB411" s="16"/>
      <c r="AC411" s="16"/>
      <c r="AD411" s="16"/>
      <c r="AE411" s="17"/>
      <c r="AF411" s="17"/>
      <c r="AG411" s="12"/>
    </row>
    <row r="412" spans="2:33" ht="12.75">
      <c r="B412" s="16"/>
      <c r="C412" s="19"/>
      <c r="D412" s="19"/>
      <c r="F412" s="19"/>
      <c r="G412" s="16"/>
      <c r="H412" s="16"/>
      <c r="AB412" s="16"/>
      <c r="AC412" s="16"/>
      <c r="AD412" s="16"/>
      <c r="AE412" s="17"/>
      <c r="AF412" s="17"/>
      <c r="AG412" s="12"/>
    </row>
    <row r="413" spans="2:33" ht="12.75">
      <c r="B413" s="16"/>
      <c r="C413" s="19"/>
      <c r="D413" s="19"/>
      <c r="F413" s="19"/>
      <c r="G413" s="16"/>
      <c r="H413" s="16"/>
      <c r="AB413" s="16"/>
      <c r="AC413" s="16"/>
      <c r="AD413" s="16"/>
      <c r="AE413" s="17"/>
      <c r="AF413" s="17"/>
      <c r="AG413" s="12"/>
    </row>
    <row r="414" spans="2:33" ht="12.75">
      <c r="B414" s="16"/>
      <c r="C414" s="19"/>
      <c r="D414" s="19"/>
      <c r="F414" s="19"/>
      <c r="G414" s="16"/>
      <c r="H414" s="16"/>
      <c r="AB414" s="16"/>
      <c r="AC414" s="16"/>
      <c r="AD414" s="16"/>
      <c r="AE414" s="17"/>
      <c r="AF414" s="17"/>
      <c r="AG414" s="12"/>
    </row>
    <row r="415" spans="2:33" ht="12.75">
      <c r="B415" s="16"/>
      <c r="C415" s="19"/>
      <c r="D415" s="19"/>
      <c r="F415" s="19"/>
      <c r="G415" s="16"/>
      <c r="H415" s="16"/>
      <c r="AB415" s="16"/>
      <c r="AC415" s="16"/>
      <c r="AD415" s="16"/>
      <c r="AE415" s="17"/>
      <c r="AF415" s="17"/>
      <c r="AG415" s="12"/>
    </row>
    <row r="416" spans="2:33" ht="12.75">
      <c r="B416" s="16"/>
      <c r="C416" s="19"/>
      <c r="D416" s="19"/>
      <c r="F416" s="19"/>
      <c r="G416" s="16"/>
      <c r="H416" s="16"/>
      <c r="AB416" s="16"/>
      <c r="AC416" s="16"/>
      <c r="AD416" s="16"/>
      <c r="AE416" s="17"/>
      <c r="AF416" s="17"/>
      <c r="AG416" s="12"/>
    </row>
    <row r="417" spans="2:33" ht="12.75">
      <c r="B417" s="16"/>
      <c r="C417" s="19"/>
      <c r="D417" s="19"/>
      <c r="F417" s="19"/>
      <c r="G417" s="16"/>
      <c r="H417" s="16"/>
      <c r="AB417" s="16"/>
      <c r="AC417" s="16"/>
      <c r="AD417" s="16"/>
      <c r="AE417" s="16"/>
      <c r="AF417" s="16"/>
      <c r="AG417" s="12"/>
    </row>
    <row r="418" spans="2:33" ht="12.75">
      <c r="B418" s="16"/>
      <c r="C418" s="19"/>
      <c r="D418" s="19"/>
      <c r="F418" s="19"/>
      <c r="G418" s="16"/>
      <c r="H418" s="16"/>
      <c r="AB418" s="16"/>
      <c r="AC418" s="16"/>
      <c r="AD418" s="16"/>
      <c r="AE418" s="17"/>
      <c r="AF418" s="17"/>
      <c r="AG418" s="12"/>
    </row>
    <row r="419" spans="2:33" ht="12.75">
      <c r="B419" s="16"/>
      <c r="C419" s="19"/>
      <c r="D419" s="19"/>
      <c r="F419" s="19"/>
      <c r="G419" s="16"/>
      <c r="H419" s="16"/>
      <c r="AB419" s="16"/>
      <c r="AC419" s="16"/>
      <c r="AD419" s="16"/>
      <c r="AE419" s="17"/>
      <c r="AF419" s="17"/>
      <c r="AG419" s="12"/>
    </row>
    <row r="420" spans="2:33" ht="12.75">
      <c r="B420" s="16"/>
      <c r="C420" s="19"/>
      <c r="D420" s="19"/>
      <c r="F420" s="19"/>
      <c r="G420" s="16"/>
      <c r="H420" s="16"/>
      <c r="AB420" s="16"/>
      <c r="AC420" s="16"/>
      <c r="AD420" s="16"/>
      <c r="AE420" s="17"/>
      <c r="AF420" s="17"/>
      <c r="AG420" s="12"/>
    </row>
    <row r="421" spans="2:33" ht="12.75">
      <c r="B421" s="16"/>
      <c r="C421" s="19"/>
      <c r="D421" s="19"/>
      <c r="F421" s="19"/>
      <c r="G421" s="16"/>
      <c r="H421" s="16"/>
      <c r="AB421" s="16"/>
      <c r="AC421" s="16"/>
      <c r="AD421" s="16"/>
      <c r="AE421" s="17"/>
      <c r="AF421" s="17"/>
      <c r="AG421" s="12"/>
    </row>
    <row r="422" spans="2:33" ht="12.75">
      <c r="B422" s="16"/>
      <c r="C422" s="19"/>
      <c r="D422" s="19"/>
      <c r="F422" s="19"/>
      <c r="G422" s="16"/>
      <c r="H422" s="16"/>
      <c r="AB422" s="16"/>
      <c r="AC422" s="16"/>
      <c r="AD422" s="16"/>
      <c r="AE422" s="17"/>
      <c r="AF422" s="17"/>
      <c r="AG422" s="12"/>
    </row>
    <row r="423" spans="2:8" ht="12.75">
      <c r="B423" s="16"/>
      <c r="C423" s="19"/>
      <c r="D423" s="19"/>
      <c r="F423" s="19"/>
      <c r="G423" s="16"/>
      <c r="H423" s="16"/>
    </row>
    <row r="424" spans="2:8" ht="12.75">
      <c r="B424" s="16"/>
      <c r="C424" s="19"/>
      <c r="D424" s="19"/>
      <c r="F424" s="19"/>
      <c r="G424" s="16"/>
      <c r="H424" s="16"/>
    </row>
    <row r="425" spans="2:8" ht="12.75">
      <c r="B425" s="16"/>
      <c r="C425" s="19"/>
      <c r="D425" s="19"/>
      <c r="F425" s="19"/>
      <c r="G425" s="16"/>
      <c r="H425" s="16"/>
    </row>
    <row r="426" spans="2:8" ht="12.75">
      <c r="B426" s="16"/>
      <c r="C426" s="19"/>
      <c r="D426" s="19"/>
      <c r="F426" s="19"/>
      <c r="G426" s="16"/>
      <c r="H426" s="16"/>
    </row>
    <row r="427" spans="2:8" ht="12.75">
      <c r="B427" s="16"/>
      <c r="C427" s="19"/>
      <c r="D427" s="19"/>
      <c r="F427" s="19"/>
      <c r="G427" s="16"/>
      <c r="H427" s="16"/>
    </row>
    <row r="428" spans="2:6" ht="12.75">
      <c r="B428" s="16"/>
      <c r="C428" s="19"/>
      <c r="D428" s="19"/>
      <c r="F428" s="19"/>
    </row>
    <row r="429" spans="2:6" ht="12.75">
      <c r="B429" s="16"/>
      <c r="C429" s="19"/>
      <c r="D429" s="19"/>
      <c r="F429" s="19"/>
    </row>
    <row r="430" spans="2:6" ht="12.75">
      <c r="B430" s="16"/>
      <c r="C430" s="19"/>
      <c r="D430" s="19"/>
      <c r="F430" s="19"/>
    </row>
    <row r="431" spans="2:6" ht="12.75">
      <c r="B431" s="16"/>
      <c r="C431" s="19"/>
      <c r="D431" s="19"/>
      <c r="F431" s="19"/>
    </row>
    <row r="432" spans="2:6" ht="12.75">
      <c r="B432" s="16"/>
      <c r="C432" s="19"/>
      <c r="D432" s="19"/>
      <c r="F432" s="19"/>
    </row>
    <row r="433" spans="2:6" ht="12.75">
      <c r="B433" s="16"/>
      <c r="C433" s="19"/>
      <c r="D433" s="19"/>
      <c r="F433" s="19"/>
    </row>
    <row r="434" spans="2:6" ht="12.75">
      <c r="B434" s="16"/>
      <c r="C434" s="19"/>
      <c r="D434" s="19"/>
      <c r="F434" s="19"/>
    </row>
    <row r="435" spans="2:6" ht="12.75">
      <c r="B435" s="16"/>
      <c r="C435" s="19"/>
      <c r="D435" s="19"/>
      <c r="F435" s="19"/>
    </row>
    <row r="436" spans="2:6" ht="12.75">
      <c r="B436" s="16"/>
      <c r="C436" s="19"/>
      <c r="D436" s="19"/>
      <c r="F436" s="19"/>
    </row>
    <row r="437" spans="2:6" ht="12.75">
      <c r="B437" s="16"/>
      <c r="C437" s="19"/>
      <c r="D437" s="19"/>
      <c r="F437" s="19"/>
    </row>
    <row r="438" spans="2:6" ht="12.75">
      <c r="B438" s="16"/>
      <c r="C438" s="19"/>
      <c r="D438" s="19"/>
      <c r="F438" s="19"/>
    </row>
    <row r="439" spans="2:6" ht="12.75">
      <c r="B439" s="16"/>
      <c r="C439" s="19"/>
      <c r="D439" s="19"/>
      <c r="F439" s="19"/>
    </row>
    <row r="440" spans="2:6" ht="12.75">
      <c r="B440" s="16"/>
      <c r="C440" s="19"/>
      <c r="D440" s="19"/>
      <c r="F440" s="19"/>
    </row>
    <row r="455" spans="2:4" ht="12.75">
      <c r="B455" s="16"/>
      <c r="C455" s="19"/>
      <c r="D455" s="19"/>
    </row>
    <row r="456" spans="2:4" ht="12.75">
      <c r="B456" s="16"/>
      <c r="C456" s="19"/>
      <c r="D456" s="19"/>
    </row>
    <row r="457" spans="2:4" ht="12.75">
      <c r="B457" s="16"/>
      <c r="C457" s="19"/>
      <c r="D457" s="19"/>
    </row>
    <row r="458" spans="2:4" ht="12.75">
      <c r="B458" s="16"/>
      <c r="C458" s="19"/>
      <c r="D458" s="19"/>
    </row>
    <row r="459" spans="2:4" ht="12.75">
      <c r="B459" s="16"/>
      <c r="C459" s="19"/>
      <c r="D459" s="19"/>
    </row>
    <row r="460" spans="2:4" ht="12.75">
      <c r="B460" s="16"/>
      <c r="C460" s="19"/>
      <c r="D460" s="19"/>
    </row>
    <row r="461" spans="2:4" ht="12.75">
      <c r="B461" s="16"/>
      <c r="C461" s="19"/>
      <c r="D461" s="19"/>
    </row>
    <row r="462" spans="2:4" ht="12.75">
      <c r="B462" s="16"/>
      <c r="C462" s="19"/>
      <c r="D462" s="19"/>
    </row>
    <row r="463" spans="2:4" ht="12.75">
      <c r="B463" s="16"/>
      <c r="C463" s="19"/>
      <c r="D463" s="19"/>
    </row>
    <row r="468" spans="2:4" ht="12.75">
      <c r="B468" s="16"/>
      <c r="C468" s="19"/>
      <c r="D468" s="19"/>
    </row>
    <row r="469" spans="2:4" ht="12.75">
      <c r="B469" s="16"/>
      <c r="C469" s="19"/>
      <c r="D469" s="19"/>
    </row>
    <row r="470" spans="2:4" ht="12.75">
      <c r="B470" s="16"/>
      <c r="C470" s="19"/>
      <c r="D470" s="19"/>
    </row>
    <row r="471" spans="2:4" ht="12.75">
      <c r="B471" s="16"/>
      <c r="C471" s="19"/>
      <c r="D471" s="19"/>
    </row>
    <row r="472" spans="2:4" ht="12.75">
      <c r="B472" s="16"/>
      <c r="C472" s="19"/>
      <c r="D472" s="19"/>
    </row>
    <row r="473" spans="2:4" ht="12.75">
      <c r="B473" s="16"/>
      <c r="C473" s="19"/>
      <c r="D473" s="19"/>
    </row>
    <row r="474" spans="2:4" ht="12.75">
      <c r="B474" s="16"/>
      <c r="C474" s="19"/>
      <c r="D474" s="19"/>
    </row>
    <row r="475" spans="2:4" ht="12.75">
      <c r="B475" s="16"/>
      <c r="C475" s="19"/>
      <c r="D475" s="19"/>
    </row>
    <row r="479" spans="2:4" ht="12.75">
      <c r="B479" s="16"/>
      <c r="C479" s="19"/>
      <c r="D479" s="19"/>
    </row>
    <row r="480" spans="2:4" ht="12.75">
      <c r="B480" s="16"/>
      <c r="C480" s="19"/>
      <c r="D480" s="19"/>
    </row>
    <row r="481" spans="2:4" ht="12.75">
      <c r="B481" s="16"/>
      <c r="C481" s="19"/>
      <c r="D481" s="19"/>
    </row>
    <row r="482" spans="2:4" ht="12.75">
      <c r="B482" s="16"/>
      <c r="C482" s="19"/>
      <c r="D482" s="19"/>
    </row>
    <row r="483" spans="2:4" ht="12.75">
      <c r="B483" s="16"/>
      <c r="C483" s="19"/>
      <c r="D483" s="19"/>
    </row>
    <row r="484" spans="2:4" ht="12.75">
      <c r="B484" s="16"/>
      <c r="C484" s="19"/>
      <c r="D484" s="19"/>
    </row>
    <row r="488" spans="2:4" ht="12.75">
      <c r="B488" s="16"/>
      <c r="C488" s="19"/>
      <c r="D488" s="19"/>
    </row>
    <row r="489" spans="2:4" ht="12.75">
      <c r="B489" s="16"/>
      <c r="C489" s="19"/>
      <c r="D489" s="19"/>
    </row>
    <row r="490" spans="2:4" ht="12.75">
      <c r="B490" s="16"/>
      <c r="C490" s="19"/>
      <c r="D490" s="19"/>
    </row>
    <row r="494" spans="2:4" ht="12.75">
      <c r="B494" s="16"/>
      <c r="C494" s="19"/>
      <c r="D494" s="19"/>
    </row>
    <row r="495" spans="2:4" ht="12.75">
      <c r="B495" s="16"/>
      <c r="C495" s="19"/>
      <c r="D495" s="19"/>
    </row>
    <row r="496" spans="2:4" ht="12.75">
      <c r="B496" s="16"/>
      <c r="C496" s="19"/>
      <c r="D496" s="19"/>
    </row>
    <row r="497" spans="2:4" ht="12.75">
      <c r="B497" s="16"/>
      <c r="C497" s="19"/>
      <c r="D497" s="19"/>
    </row>
    <row r="498" spans="2:4" ht="12.75">
      <c r="B498" s="16"/>
      <c r="C498" s="19"/>
      <c r="D498" s="19"/>
    </row>
    <row r="499" spans="2:4" ht="12.75">
      <c r="B499" s="16"/>
      <c r="C499" s="19"/>
      <c r="D499" s="19"/>
    </row>
    <row r="500" spans="2:4" ht="12.75">
      <c r="B500" s="16"/>
      <c r="C500" s="19"/>
      <c r="D500" s="19"/>
    </row>
    <row r="501" spans="2:4" ht="12.75">
      <c r="B501" s="16"/>
      <c r="C501" s="19"/>
      <c r="D501" s="19"/>
    </row>
    <row r="502" spans="2:4" ht="12.75">
      <c r="B502" s="16"/>
      <c r="C502" s="19"/>
      <c r="D502" s="19"/>
    </row>
    <row r="503" spans="2:4" ht="12.75">
      <c r="B503" s="16"/>
      <c r="C503" s="19"/>
      <c r="D503" s="19"/>
    </row>
    <row r="504" spans="2:4" ht="12.75">
      <c r="B504" s="16"/>
      <c r="C504" s="19"/>
      <c r="D504" s="19"/>
    </row>
    <row r="505" spans="2:4" ht="12.75">
      <c r="B505" s="16"/>
      <c r="C505" s="19"/>
      <c r="D505" s="19"/>
    </row>
    <row r="511" spans="2:4" ht="12.75">
      <c r="B511" s="16"/>
      <c r="C511" s="19"/>
      <c r="D511" s="19"/>
    </row>
    <row r="512" spans="2:4" ht="12.75">
      <c r="B512" s="16"/>
      <c r="C512" s="19"/>
      <c r="D512" s="19"/>
    </row>
    <row r="513" spans="2:4" ht="12.75">
      <c r="B513" s="16"/>
      <c r="C513" s="19"/>
      <c r="D513" s="19"/>
    </row>
    <row r="514" spans="2:4" ht="12.75">
      <c r="B514" s="16"/>
      <c r="C514" s="19"/>
      <c r="D514" s="19"/>
    </row>
    <row r="515" spans="2:4" ht="12.75">
      <c r="B515" s="16"/>
      <c r="C515" s="19"/>
      <c r="D515" s="19"/>
    </row>
    <row r="516" spans="2:4" ht="12.75">
      <c r="B516" s="16"/>
      <c r="C516" s="19"/>
      <c r="D516" s="19"/>
    </row>
    <row r="517" spans="2:4" ht="12.75">
      <c r="B517" s="16"/>
      <c r="C517" s="19"/>
      <c r="D517" s="19"/>
    </row>
    <row r="518" spans="2:4" ht="12.75">
      <c r="B518" s="16"/>
      <c r="C518" s="19"/>
      <c r="D518" s="19"/>
    </row>
    <row r="519" spans="2:4" ht="12.75">
      <c r="B519" s="16"/>
      <c r="C519" s="19"/>
      <c r="D519" s="19"/>
    </row>
    <row r="520" spans="2:4" ht="12.75">
      <c r="B520" s="16"/>
      <c r="C520" s="19"/>
      <c r="D520" s="19"/>
    </row>
    <row r="521" spans="2:4" ht="12.75">
      <c r="B521" s="16"/>
      <c r="C521" s="19"/>
      <c r="D521" s="19"/>
    </row>
    <row r="522" spans="2:4" ht="12.75">
      <c r="B522" s="16"/>
      <c r="C522" s="19"/>
      <c r="D522" s="19"/>
    </row>
    <row r="523" spans="2:4" ht="12.75">
      <c r="B523" s="16"/>
      <c r="C523" s="19"/>
      <c r="D523" s="19"/>
    </row>
    <row r="524" spans="2:4" ht="12.75">
      <c r="B524" s="16"/>
      <c r="C524" s="19"/>
      <c r="D524" s="19"/>
    </row>
    <row r="525" spans="2:4" ht="12.75">
      <c r="B525" s="16"/>
      <c r="C525" s="19"/>
      <c r="D525" s="19"/>
    </row>
    <row r="526" spans="2:4" ht="12.75">
      <c r="B526" s="16"/>
      <c r="C526" s="19"/>
      <c r="D526" s="19"/>
    </row>
    <row r="527" spans="2:4" ht="12.75">
      <c r="B527" s="16"/>
      <c r="C527" s="19"/>
      <c r="D527" s="19"/>
    </row>
    <row r="528" spans="2:4" ht="12.75">
      <c r="B528" s="16"/>
      <c r="C528" s="19"/>
      <c r="D528" s="19"/>
    </row>
    <row r="536" spans="2:4" ht="12.75">
      <c r="B536" s="16"/>
      <c r="C536" s="19"/>
      <c r="D536" s="19"/>
    </row>
    <row r="537" spans="2:4" ht="12.75">
      <c r="B537" s="16"/>
      <c r="C537" s="19"/>
      <c r="D537" s="19"/>
    </row>
    <row r="538" spans="2:4" ht="12.75">
      <c r="B538" s="16"/>
      <c r="C538" s="19"/>
      <c r="D538" s="19"/>
    </row>
    <row r="539" spans="2:4" ht="12.75">
      <c r="B539" s="16"/>
      <c r="C539" s="19"/>
      <c r="D539" s="19"/>
    </row>
    <row r="540" spans="2:4" ht="12.75">
      <c r="B540" s="16"/>
      <c r="C540" s="19"/>
      <c r="D540" s="19"/>
    </row>
    <row r="541" spans="2:4" ht="12.75">
      <c r="B541" s="16"/>
      <c r="C541" s="19"/>
      <c r="D541" s="19"/>
    </row>
    <row r="542" spans="2:4" ht="12.75">
      <c r="B542" s="16"/>
      <c r="C542" s="19"/>
      <c r="D542" s="19"/>
    </row>
    <row r="543" spans="2:4" ht="12.75">
      <c r="B543" s="16"/>
      <c r="C543" s="19"/>
      <c r="D543" s="19"/>
    </row>
    <row r="544" spans="2:4" ht="12.75">
      <c r="B544" s="16"/>
      <c r="C544" s="19"/>
      <c r="D544" s="19"/>
    </row>
    <row r="545" spans="2:4" ht="12.75">
      <c r="B545" s="16"/>
      <c r="C545" s="19"/>
      <c r="D545" s="19"/>
    </row>
    <row r="550" spans="2:4" ht="12.75">
      <c r="B550" s="16"/>
      <c r="C550" s="19"/>
      <c r="D550" s="19"/>
    </row>
    <row r="551" spans="2:4" ht="12.75">
      <c r="B551" s="16"/>
      <c r="C551" s="19"/>
      <c r="D551" s="19"/>
    </row>
    <row r="552" spans="2:4" ht="12.75">
      <c r="B552" s="16"/>
      <c r="C552" s="19"/>
      <c r="D552" s="19"/>
    </row>
    <row r="553" spans="2:4" ht="12.75">
      <c r="B553" s="16"/>
      <c r="C553" s="19"/>
      <c r="D553" s="19"/>
    </row>
    <row r="554" spans="2:4" ht="12.75">
      <c r="B554" s="16"/>
      <c r="C554" s="19"/>
      <c r="D554" s="19"/>
    </row>
    <row r="555" spans="2:4" ht="12.75">
      <c r="B555" s="16"/>
      <c r="C555" s="19"/>
      <c r="D555" s="19"/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  <rowBreaks count="2" manualBreakCount="2">
    <brk id="6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2010-06-09T10:52:32Z</cp:lastPrinted>
  <dcterms:created xsi:type="dcterms:W3CDTF">2001-10-17T14:12:11Z</dcterms:created>
  <dcterms:modified xsi:type="dcterms:W3CDTF">2013-07-03T21:12:27Z</dcterms:modified>
  <cp:category/>
  <cp:version/>
  <cp:contentType/>
  <cp:contentStatus/>
</cp:coreProperties>
</file>