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60" windowWidth="15195" windowHeight="9210" tabRatio="907" activeTab="5"/>
  </bookViews>
  <sheets>
    <sheet name="MPA2" sheetId="26" r:id="rId1"/>
    <sheet name="MPA1" sheetId="25" r:id="rId2"/>
    <sheet name="MPB" sheetId="24" r:id="rId3"/>
    <sheet name="MPC" sheetId="23" r:id="rId4"/>
    <sheet name="MPD" sheetId="30" r:id="rId5"/>
    <sheet name="Pupillen" sheetId="15" r:id="rId6"/>
    <sheet name="1000 meter" sheetId="29" r:id="rId7"/>
    <sheet name="Diplomas" sheetId="28" r:id="rId8"/>
  </sheets>
  <definedNames>
    <definedName name="_xlnm.Print_Area" localSheetId="6">'1000 meter'!$A$1:$G$20</definedName>
    <definedName name="Categorie">#REF!</definedName>
    <definedName name="Diplomas" localSheetId="7">Diplomas!$A$1:$P$39</definedName>
    <definedName name="Diplomas">#REF!</definedName>
    <definedName name="MPA1_60m">'MPA1'!$B$2:$E$48</definedName>
    <definedName name="MPA1_kogel">'MPA1'!$B$52:$H$89</definedName>
    <definedName name="MPA1_ver">'MPA1'!$B$90:$H$125</definedName>
    <definedName name="MPA2_60m">'MPA2'!$B$4:$E$50</definedName>
    <definedName name="MPA2_kogel">'MPA2'!$B$54:$H$90</definedName>
    <definedName name="MPA2_ver">'MPA2'!$B$94:$H$131</definedName>
    <definedName name="MPB_40m">MPB!$B$4:$E$47</definedName>
    <definedName name="MPB_bal">MPB!$B$51:$H$85</definedName>
    <definedName name="MPB_hoog">MPB!$B$89:$E$123</definedName>
    <definedName name="MPC_40m">MPC!$B$4:$E$46</definedName>
    <definedName name="MPC_bal">MPC!$B$87:$H$120</definedName>
    <definedName name="MPC_ver">MPC!$B$50:$H$83</definedName>
    <definedName name="MPD_40m">MPD!$B$4:$E$29</definedName>
    <definedName name="MPD_bal">MPD!$B$56:$H$75</definedName>
    <definedName name="MPD_ver">MPD!$B$33:$H$52</definedName>
    <definedName name="Overzicht">Pupillen!$B$3:$D$200</definedName>
    <definedName name="uitslag_LA">'1000 meter'!$I:$J</definedName>
  </definedNames>
  <calcPr calcId="125725"/>
</workbook>
</file>

<file path=xl/calcChain.xml><?xml version="1.0" encoding="utf-8"?>
<calcChain xmlns="http://schemas.openxmlformats.org/spreadsheetml/2006/main">
  <c r="E129" i="29"/>
  <c r="E120"/>
  <c r="E130"/>
  <c r="E136"/>
  <c r="E137"/>
  <c r="E115"/>
  <c r="E117"/>
  <c r="E134"/>
  <c r="E116"/>
  <c r="E125"/>
  <c r="E118"/>
  <c r="E126"/>
  <c r="E132"/>
  <c r="E124"/>
  <c r="E119"/>
  <c r="E128"/>
  <c r="E133"/>
  <c r="E131"/>
  <c r="E122"/>
  <c r="E121"/>
  <c r="E135"/>
  <c r="E123"/>
  <c r="E127"/>
  <c r="F19" i="15"/>
  <c r="G19" s="1"/>
  <c r="H19"/>
  <c r="J19"/>
  <c r="K19"/>
  <c r="J27"/>
  <c r="J29"/>
  <c r="K29" s="1"/>
  <c r="J22"/>
  <c r="K22" s="1"/>
  <c r="J3"/>
  <c r="K3" s="1"/>
  <c r="J31"/>
  <c r="K31" s="1"/>
  <c r="J9"/>
  <c r="K9" s="1"/>
  <c r="H29"/>
  <c r="H22"/>
  <c r="H3"/>
  <c r="H31"/>
  <c r="H9"/>
  <c r="F9"/>
  <c r="G9"/>
  <c r="F3"/>
  <c r="G3"/>
  <c r="F29"/>
  <c r="G29"/>
  <c r="F162"/>
  <c r="G162"/>
  <c r="H162"/>
  <c r="I162"/>
  <c r="J162"/>
  <c r="K162"/>
  <c r="F83"/>
  <c r="G83"/>
  <c r="H83"/>
  <c r="I83"/>
  <c r="J83"/>
  <c r="K83"/>
  <c r="F27"/>
  <c r="G27"/>
  <c r="H27"/>
  <c r="I27"/>
  <c r="K27"/>
  <c r="C40" i="26"/>
  <c r="D40"/>
  <c r="C30"/>
  <c r="D30"/>
  <c r="C20"/>
  <c r="D20"/>
  <c r="C10"/>
  <c r="D10"/>
  <c r="C68" i="30"/>
  <c r="D68"/>
  <c r="C69"/>
  <c r="D69"/>
  <c r="C70"/>
  <c r="D70"/>
  <c r="C71"/>
  <c r="D71"/>
  <c r="C72"/>
  <c r="D72"/>
  <c r="C73"/>
  <c r="D73"/>
  <c r="C74"/>
  <c r="D74"/>
  <c r="C51"/>
  <c r="D51"/>
  <c r="C45"/>
  <c r="D45"/>
  <c r="C46"/>
  <c r="D46"/>
  <c r="C47"/>
  <c r="D47"/>
  <c r="C48"/>
  <c r="D48"/>
  <c r="C49"/>
  <c r="D49"/>
  <c r="C50"/>
  <c r="D50"/>
  <c r="C28"/>
  <c r="D28"/>
  <c r="C19"/>
  <c r="D19"/>
  <c r="C9"/>
  <c r="D9"/>
  <c r="C10"/>
  <c r="D10"/>
  <c r="C119" i="23"/>
  <c r="D119"/>
  <c r="C120"/>
  <c r="D120"/>
  <c r="C102"/>
  <c r="D102"/>
  <c r="C65"/>
  <c r="D65"/>
  <c r="C62"/>
  <c r="D62"/>
  <c r="C63"/>
  <c r="D63"/>
  <c r="C64"/>
  <c r="D64"/>
  <c r="C99"/>
  <c r="D99"/>
  <c r="C100"/>
  <c r="D100"/>
  <c r="C101"/>
  <c r="D101"/>
  <c r="C82"/>
  <c r="D82"/>
  <c r="C83"/>
  <c r="D83"/>
  <c r="C46"/>
  <c r="D46"/>
  <c r="C37"/>
  <c r="D37"/>
  <c r="C28"/>
  <c r="D28"/>
  <c r="C19"/>
  <c r="D19"/>
  <c r="C9"/>
  <c r="D9"/>
  <c r="C10"/>
  <c r="D10"/>
  <c r="C123" i="24"/>
  <c r="D123"/>
  <c r="C104"/>
  <c r="D104"/>
  <c r="C85"/>
  <c r="D85"/>
  <c r="C66"/>
  <c r="D66"/>
  <c r="C20"/>
  <c r="D20"/>
  <c r="C10"/>
  <c r="D10"/>
  <c r="C20" i="25"/>
  <c r="D20"/>
  <c r="C10"/>
  <c r="D10"/>
  <c r="E10" i="29"/>
  <c r="N111" i="15"/>
  <c r="E71" i="29"/>
  <c r="F112" i="15"/>
  <c r="G112"/>
  <c r="H112"/>
  <c r="I112"/>
  <c r="J112"/>
  <c r="K112"/>
  <c r="F159"/>
  <c r="G159"/>
  <c r="F150"/>
  <c r="G150"/>
  <c r="F152"/>
  <c r="G152"/>
  <c r="F149"/>
  <c r="G149"/>
  <c r="F153"/>
  <c r="G153" s="1"/>
  <c r="F158"/>
  <c r="G158" s="1"/>
  <c r="F148"/>
  <c r="G148" s="1"/>
  <c r="F155"/>
  <c r="G155" s="1"/>
  <c r="F145"/>
  <c r="G145" s="1"/>
  <c r="F151"/>
  <c r="G151" s="1"/>
  <c r="F147"/>
  <c r="G147" s="1"/>
  <c r="F144"/>
  <c r="G144" s="1"/>
  <c r="F156"/>
  <c r="G156" s="1"/>
  <c r="F161"/>
  <c r="G161" s="1"/>
  <c r="F146"/>
  <c r="G146" s="1"/>
  <c r="F160"/>
  <c r="G160" s="1"/>
  <c r="F157"/>
  <c r="G157" s="1"/>
  <c r="F154"/>
  <c r="G154" s="1"/>
  <c r="F110"/>
  <c r="G110" s="1"/>
  <c r="F118"/>
  <c r="G118" s="1"/>
  <c r="F132"/>
  <c r="G132" s="1"/>
  <c r="F138"/>
  <c r="G138" s="1"/>
  <c r="F116"/>
  <c r="G116" s="1"/>
  <c r="F120"/>
  <c r="G120" s="1"/>
  <c r="F114"/>
  <c r="G114" s="1"/>
  <c r="F111"/>
  <c r="G111" s="1"/>
  <c r="F117"/>
  <c r="G117" s="1"/>
  <c r="F126"/>
  <c r="G126" s="1"/>
  <c r="F135"/>
  <c r="G135" s="1"/>
  <c r="F137"/>
  <c r="G137" s="1"/>
  <c r="F134"/>
  <c r="G134" s="1"/>
  <c r="F125"/>
  <c r="G125" s="1"/>
  <c r="F113"/>
  <c r="G113" s="1"/>
  <c r="F119"/>
  <c r="G119" s="1"/>
  <c r="F124"/>
  <c r="G124" s="1"/>
  <c r="F130"/>
  <c r="G130" s="1"/>
  <c r="F129"/>
  <c r="G129" s="1"/>
  <c r="F131"/>
  <c r="G131" s="1"/>
  <c r="F133"/>
  <c r="G133" s="1"/>
  <c r="F139"/>
  <c r="G139" s="1"/>
  <c r="F140"/>
  <c r="G140" s="1"/>
  <c r="F136"/>
  <c r="G136" s="1"/>
  <c r="F127"/>
  <c r="G127" s="1"/>
  <c r="F123"/>
  <c r="G123" s="1"/>
  <c r="F122"/>
  <c r="G122" s="1"/>
  <c r="F115"/>
  <c r="G115" s="1"/>
  <c r="F121"/>
  <c r="G121" s="1"/>
  <c r="F128"/>
  <c r="G128" s="1"/>
  <c r="F82"/>
  <c r="G82" s="1"/>
  <c r="F102"/>
  <c r="G102" s="1"/>
  <c r="F96"/>
  <c r="G96" s="1"/>
  <c r="F91"/>
  <c r="G91" s="1"/>
  <c r="F90"/>
  <c r="G90" s="1"/>
  <c r="F101"/>
  <c r="G101" s="1"/>
  <c r="F106"/>
  <c r="G106" s="1"/>
  <c r="F86"/>
  <c r="G86" s="1"/>
  <c r="F98"/>
  <c r="G98" s="1"/>
  <c r="F79"/>
  <c r="G79" s="1"/>
  <c r="F97"/>
  <c r="G97" s="1"/>
  <c r="F84"/>
  <c r="G84" s="1"/>
  <c r="F78"/>
  <c r="G78" s="1"/>
  <c r="F75"/>
  <c r="G75" s="1"/>
  <c r="F94"/>
  <c r="G94" s="1"/>
  <c r="F103"/>
  <c r="G103" s="1"/>
  <c r="F95"/>
  <c r="G95" s="1"/>
  <c r="F87"/>
  <c r="G87" s="1"/>
  <c r="F105"/>
  <c r="G105" s="1"/>
  <c r="F93"/>
  <c r="G93" s="1"/>
  <c r="F80"/>
  <c r="G80" s="1"/>
  <c r="F85"/>
  <c r="G85" s="1"/>
  <c r="F104"/>
  <c r="G104" s="1"/>
  <c r="F88"/>
  <c r="G88" s="1"/>
  <c r="F92"/>
  <c r="G92" s="1"/>
  <c r="F99"/>
  <c r="G99" s="1"/>
  <c r="F100"/>
  <c r="G100" s="1"/>
  <c r="F89"/>
  <c r="G89" s="1"/>
  <c r="F77"/>
  <c r="G77" s="1"/>
  <c r="F76"/>
  <c r="G76" s="1"/>
  <c r="F81"/>
  <c r="G81" s="1"/>
  <c r="F50"/>
  <c r="G50" s="1"/>
  <c r="F45"/>
  <c r="G45" s="1"/>
  <c r="F47"/>
  <c r="G47" s="1"/>
  <c r="F56"/>
  <c r="G56" s="1"/>
  <c r="F65"/>
  <c r="G65" s="1"/>
  <c r="F63"/>
  <c r="G63" s="1"/>
  <c r="F54"/>
  <c r="G54" s="1"/>
  <c r="F58"/>
  <c r="G58" s="1"/>
  <c r="F46"/>
  <c r="G46" s="1"/>
  <c r="F42"/>
  <c r="G42" s="1"/>
  <c r="F62"/>
  <c r="G62" s="1"/>
  <c r="F48"/>
  <c r="G48" s="1"/>
  <c r="F71"/>
  <c r="G71" s="1"/>
  <c r="F70"/>
  <c r="G70" s="1"/>
  <c r="F43"/>
  <c r="G43" s="1"/>
  <c r="F61"/>
  <c r="G61" s="1"/>
  <c r="F60"/>
  <c r="G60" s="1"/>
  <c r="F41"/>
  <c r="G41" s="1"/>
  <c r="F69"/>
  <c r="G69" s="1"/>
  <c r="F53"/>
  <c r="G53" s="1"/>
  <c r="F68"/>
  <c r="G68" s="1"/>
  <c r="F57"/>
  <c r="G57" s="1"/>
  <c r="F59"/>
  <c r="G59" s="1"/>
  <c r="F55"/>
  <c r="G55" s="1"/>
  <c r="F67"/>
  <c r="G67" s="1"/>
  <c r="F66"/>
  <c r="G66" s="1"/>
  <c r="F44"/>
  <c r="G44" s="1"/>
  <c r="F49"/>
  <c r="G49" s="1"/>
  <c r="F51"/>
  <c r="G51" s="1"/>
  <c r="F64"/>
  <c r="G64" s="1"/>
  <c r="F52"/>
  <c r="G52" s="1"/>
  <c r="F40"/>
  <c r="G40" s="1"/>
  <c r="F35"/>
  <c r="G35" s="1"/>
  <c r="F13"/>
  <c r="G13" s="1"/>
  <c r="F28"/>
  <c r="G28" s="1"/>
  <c r="F31"/>
  <c r="G31" s="1"/>
  <c r="F14"/>
  <c r="G14" s="1"/>
  <c r="F5"/>
  <c r="G5" s="1"/>
  <c r="F26"/>
  <c r="G26" s="1"/>
  <c r="F16"/>
  <c r="G16" s="1"/>
  <c r="F21"/>
  <c r="G21" s="1"/>
  <c r="F7"/>
  <c r="G7" s="1"/>
  <c r="F6"/>
  <c r="G6" s="1"/>
  <c r="F18"/>
  <c r="G18" s="1"/>
  <c r="F33"/>
  <c r="G33" s="1"/>
  <c r="F32"/>
  <c r="G32" s="1"/>
  <c r="F20"/>
  <c r="G20" s="1"/>
  <c r="F30"/>
  <c r="G30" s="1"/>
  <c r="F24"/>
  <c r="G24" s="1"/>
  <c r="F4"/>
  <c r="G4" s="1"/>
  <c r="F11"/>
  <c r="G11" s="1"/>
  <c r="F34"/>
  <c r="G34" s="1"/>
  <c r="F12"/>
  <c r="G12" s="1"/>
  <c r="F23"/>
  <c r="G23" s="1"/>
  <c r="F17"/>
  <c r="G17" s="1"/>
  <c r="F15"/>
  <c r="G15" s="1"/>
  <c r="F25"/>
  <c r="G25" s="1"/>
  <c r="F22"/>
  <c r="G22" s="1"/>
  <c r="F10"/>
  <c r="G10" s="1"/>
  <c r="F8"/>
  <c r="G8" s="1"/>
  <c r="F36"/>
  <c r="G36" s="1"/>
  <c r="I3"/>
  <c r="H127"/>
  <c r="I127"/>
  <c r="J127"/>
  <c r="K127"/>
  <c r="H123"/>
  <c r="I123"/>
  <c r="J123"/>
  <c r="K123"/>
  <c r="H122"/>
  <c r="I122"/>
  <c r="J122"/>
  <c r="K122"/>
  <c r="H115"/>
  <c r="I115"/>
  <c r="J115"/>
  <c r="K115"/>
  <c r="H121"/>
  <c r="I121"/>
  <c r="J121"/>
  <c r="K121"/>
  <c r="N115"/>
  <c r="H77"/>
  <c r="I77" s="1"/>
  <c r="J77"/>
  <c r="K77" s="1"/>
  <c r="H76"/>
  <c r="I76" s="1"/>
  <c r="J76"/>
  <c r="K76" s="1"/>
  <c r="E101" i="29"/>
  <c r="E107"/>
  <c r="E96"/>
  <c r="E106"/>
  <c r="E105"/>
  <c r="E93"/>
  <c r="E90"/>
  <c r="E92"/>
  <c r="E95"/>
  <c r="E94"/>
  <c r="E99"/>
  <c r="E91"/>
  <c r="E97"/>
  <c r="E98"/>
  <c r="E102"/>
  <c r="E103"/>
  <c r="E104"/>
  <c r="E100"/>
  <c r="D75" i="30"/>
  <c r="C75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27"/>
  <c r="C27"/>
  <c r="D26"/>
  <c r="C26"/>
  <c r="D25"/>
  <c r="C25"/>
  <c r="D24"/>
  <c r="C24"/>
  <c r="D23"/>
  <c r="C23"/>
  <c r="D18"/>
  <c r="C18"/>
  <c r="D17"/>
  <c r="C17"/>
  <c r="D16"/>
  <c r="C16"/>
  <c r="D15"/>
  <c r="C15"/>
  <c r="D14"/>
  <c r="C14"/>
  <c r="D8"/>
  <c r="C8"/>
  <c r="D7"/>
  <c r="C7"/>
  <c r="D6"/>
  <c r="C6"/>
  <c r="D5"/>
  <c r="C5"/>
  <c r="D4"/>
  <c r="C4"/>
  <c r="J159" i="15"/>
  <c r="K159" s="1"/>
  <c r="J150"/>
  <c r="K150" s="1"/>
  <c r="J152"/>
  <c r="K152" s="1"/>
  <c r="J149"/>
  <c r="K149" s="1"/>
  <c r="J153"/>
  <c r="K153" s="1"/>
  <c r="J158"/>
  <c r="K158" s="1"/>
  <c r="J148"/>
  <c r="K148" s="1"/>
  <c r="J155"/>
  <c r="K155" s="1"/>
  <c r="J145"/>
  <c r="K145" s="1"/>
  <c r="J151"/>
  <c r="K151" s="1"/>
  <c r="J147"/>
  <c r="K147" s="1"/>
  <c r="J144"/>
  <c r="K144" s="1"/>
  <c r="J156"/>
  <c r="K156" s="1"/>
  <c r="J161"/>
  <c r="K161" s="1"/>
  <c r="J146"/>
  <c r="K146" s="1"/>
  <c r="J160"/>
  <c r="K160" s="1"/>
  <c r="J157"/>
  <c r="K157" s="1"/>
  <c r="J154"/>
  <c r="K154" s="1"/>
  <c r="H159"/>
  <c r="I159" s="1"/>
  <c r="H150"/>
  <c r="I150" s="1"/>
  <c r="H152"/>
  <c r="I152" s="1"/>
  <c r="H149"/>
  <c r="I149" s="1"/>
  <c r="H153"/>
  <c r="I153" s="1"/>
  <c r="H158"/>
  <c r="I158" s="1"/>
  <c r="H148"/>
  <c r="I148" s="1"/>
  <c r="H155"/>
  <c r="I155" s="1"/>
  <c r="H145"/>
  <c r="I145" s="1"/>
  <c r="H151"/>
  <c r="I151" s="1"/>
  <c r="H147"/>
  <c r="I147" s="1"/>
  <c r="H144"/>
  <c r="I144" s="1"/>
  <c r="H156"/>
  <c r="I156" s="1"/>
  <c r="H161"/>
  <c r="I161" s="1"/>
  <c r="H146"/>
  <c r="I146" s="1"/>
  <c r="H160"/>
  <c r="I160" s="1"/>
  <c r="H157"/>
  <c r="I157" s="1"/>
  <c r="H154"/>
  <c r="I154" s="1"/>
  <c r="E72" i="29"/>
  <c r="E80"/>
  <c r="E78"/>
  <c r="E84"/>
  <c r="E75"/>
  <c r="E76"/>
  <c r="E74"/>
  <c r="E82"/>
  <c r="E73"/>
  <c r="E77"/>
  <c r="E70"/>
  <c r="E79"/>
  <c r="E81"/>
  <c r="E83"/>
  <c r="E69"/>
  <c r="E48"/>
  <c r="E49"/>
  <c r="E59"/>
  <c r="E61"/>
  <c r="E57"/>
  <c r="E54"/>
  <c r="E52"/>
  <c r="E63"/>
  <c r="E62"/>
  <c r="E58"/>
  <c r="E50"/>
  <c r="E53"/>
  <c r="E56"/>
  <c r="E55"/>
  <c r="E60"/>
  <c r="E51"/>
  <c r="E40"/>
  <c r="E39"/>
  <c r="E27"/>
  <c r="E32"/>
  <c r="E38"/>
  <c r="E34"/>
  <c r="E30"/>
  <c r="E31"/>
  <c r="E28"/>
  <c r="E37"/>
  <c r="E29"/>
  <c r="E35"/>
  <c r="E36"/>
  <c r="E41"/>
  <c r="E26"/>
  <c r="E33"/>
  <c r="E12"/>
  <c r="E18"/>
  <c r="E17"/>
  <c r="E15"/>
  <c r="E14"/>
  <c r="E8"/>
  <c r="E16"/>
  <c r="E6"/>
  <c r="E5"/>
  <c r="E9"/>
  <c r="E13"/>
  <c r="E11"/>
  <c r="E7"/>
  <c r="E20"/>
  <c r="E19"/>
  <c r="N4" i="15"/>
  <c r="N76"/>
  <c r="N45"/>
  <c r="H61"/>
  <c r="I61"/>
  <c r="J61"/>
  <c r="K61"/>
  <c r="N7"/>
  <c r="D118" i="23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36"/>
  <c r="C36"/>
  <c r="D35"/>
  <c r="C35"/>
  <c r="D34"/>
  <c r="C34"/>
  <c r="D33"/>
  <c r="C33"/>
  <c r="D32"/>
  <c r="C32"/>
  <c r="D125" i="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C61"/>
  <c r="D61"/>
  <c r="C62"/>
  <c r="D62"/>
  <c r="C63"/>
  <c r="D63"/>
  <c r="C64"/>
  <c r="D64"/>
  <c r="C65"/>
  <c r="D65"/>
  <c r="C66"/>
  <c r="D66"/>
  <c r="C67"/>
  <c r="D67"/>
  <c r="C68"/>
  <c r="D68"/>
  <c r="D38"/>
  <c r="C38"/>
  <c r="D37"/>
  <c r="C37"/>
  <c r="D36"/>
  <c r="C36"/>
  <c r="D35"/>
  <c r="C35"/>
  <c r="D34"/>
  <c r="C34"/>
  <c r="D33"/>
  <c r="C33"/>
  <c r="D29"/>
  <c r="C29"/>
  <c r="D28"/>
  <c r="C28"/>
  <c r="D27"/>
  <c r="C27"/>
  <c r="D26"/>
  <c r="C26"/>
  <c r="D25"/>
  <c r="C25"/>
  <c r="D24"/>
  <c r="C24"/>
  <c r="D19"/>
  <c r="C19"/>
  <c r="D18"/>
  <c r="C18"/>
  <c r="D17"/>
  <c r="C17"/>
  <c r="D16"/>
  <c r="C16"/>
  <c r="D15"/>
  <c r="C15"/>
  <c r="D14"/>
  <c r="C14"/>
  <c r="D9"/>
  <c r="C9"/>
  <c r="D8"/>
  <c r="C8"/>
  <c r="D7"/>
  <c r="C7"/>
  <c r="D6"/>
  <c r="C6"/>
  <c r="D5"/>
  <c r="C5"/>
  <c r="D4"/>
  <c r="C4"/>
  <c r="D130" i="26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61"/>
  <c r="D61"/>
  <c r="C62"/>
  <c r="D62"/>
  <c r="C63"/>
  <c r="D63"/>
  <c r="C64"/>
  <c r="D64"/>
  <c r="C65"/>
  <c r="D65"/>
  <c r="C66"/>
  <c r="D66"/>
  <c r="D39"/>
  <c r="C39"/>
  <c r="D38"/>
  <c r="C38"/>
  <c r="D37"/>
  <c r="C37"/>
  <c r="D36"/>
  <c r="C36"/>
  <c r="D35"/>
  <c r="C35"/>
  <c r="D34"/>
  <c r="C34"/>
  <c r="D29"/>
  <c r="C29"/>
  <c r="D28"/>
  <c r="C28"/>
  <c r="D27"/>
  <c r="C27"/>
  <c r="D26"/>
  <c r="C26"/>
  <c r="D25"/>
  <c r="C25"/>
  <c r="D24"/>
  <c r="C24"/>
  <c r="D19"/>
  <c r="C19"/>
  <c r="D18"/>
  <c r="C18"/>
  <c r="D17"/>
  <c r="C17"/>
  <c r="D16"/>
  <c r="C16"/>
  <c r="D15"/>
  <c r="C15"/>
  <c r="D14"/>
  <c r="C14"/>
  <c r="J25" i="15"/>
  <c r="K25" s="1"/>
  <c r="H25"/>
  <c r="I25" s="1"/>
  <c r="H7"/>
  <c r="I7" s="1"/>
  <c r="J7"/>
  <c r="K7" s="1"/>
  <c r="H12"/>
  <c r="I12" s="1"/>
  <c r="J12"/>
  <c r="K12" s="1"/>
  <c r="H33"/>
  <c r="I33" s="1"/>
  <c r="J33"/>
  <c r="K33" s="1"/>
  <c r="H14"/>
  <c r="I14" s="1"/>
  <c r="J14"/>
  <c r="K14" s="1"/>
  <c r="J119"/>
  <c r="K119" s="1"/>
  <c r="J135"/>
  <c r="K135" s="1"/>
  <c r="J138"/>
  <c r="K138" s="1"/>
  <c r="J125"/>
  <c r="K125" s="1"/>
  <c r="J129"/>
  <c r="K129" s="1"/>
  <c r="J131"/>
  <c r="K131" s="1"/>
  <c r="J134"/>
  <c r="K134" s="1"/>
  <c r="J124"/>
  <c r="K124" s="1"/>
  <c r="J130"/>
  <c r="K130" s="1"/>
  <c r="J120"/>
  <c r="K120" s="1"/>
  <c r="J117"/>
  <c r="K117" s="1"/>
  <c r="J137"/>
  <c r="K137" s="1"/>
  <c r="J136"/>
  <c r="K136" s="1"/>
  <c r="J116"/>
  <c r="K116" s="1"/>
  <c r="H119"/>
  <c r="I119" s="1"/>
  <c r="E119" s="1"/>
  <c r="H135"/>
  <c r="I135"/>
  <c r="H138"/>
  <c r="I138"/>
  <c r="H125"/>
  <c r="I125"/>
  <c r="H129"/>
  <c r="I129"/>
  <c r="H131"/>
  <c r="I131"/>
  <c r="H134"/>
  <c r="I134"/>
  <c r="H124"/>
  <c r="I124"/>
  <c r="H130"/>
  <c r="I130"/>
  <c r="H120"/>
  <c r="I120"/>
  <c r="H117"/>
  <c r="I117"/>
  <c r="H137"/>
  <c r="I137"/>
  <c r="H136"/>
  <c r="I136"/>
  <c r="H116"/>
  <c r="I116"/>
  <c r="J89"/>
  <c r="K89"/>
  <c r="J93"/>
  <c r="K93"/>
  <c r="J81"/>
  <c r="K81"/>
  <c r="J85"/>
  <c r="K85"/>
  <c r="J86"/>
  <c r="K86"/>
  <c r="H89"/>
  <c r="I89"/>
  <c r="H93"/>
  <c r="I93"/>
  <c r="H81"/>
  <c r="I81"/>
  <c r="H85"/>
  <c r="I85"/>
  <c r="H86"/>
  <c r="I86"/>
  <c r="J26"/>
  <c r="K26"/>
  <c r="J13"/>
  <c r="K13"/>
  <c r="J17"/>
  <c r="K17"/>
  <c r="J20"/>
  <c r="K20"/>
  <c r="J8"/>
  <c r="K8"/>
  <c r="J35"/>
  <c r="K35"/>
  <c r="J36"/>
  <c r="K36"/>
  <c r="J23"/>
  <c r="K23"/>
  <c r="J21"/>
  <c r="K21"/>
  <c r="J32"/>
  <c r="K32"/>
  <c r="J34"/>
  <c r="K34"/>
  <c r="J11"/>
  <c r="K11"/>
  <c r="J15"/>
  <c r="K15"/>
  <c r="J10"/>
  <c r="K10"/>
  <c r="J16"/>
  <c r="K16"/>
  <c r="H26"/>
  <c r="I26"/>
  <c r="H13"/>
  <c r="I13"/>
  <c r="I19"/>
  <c r="I22"/>
  <c r="H17"/>
  <c r="I17"/>
  <c r="H20"/>
  <c r="I20"/>
  <c r="H8"/>
  <c r="I8"/>
  <c r="H35"/>
  <c r="I35"/>
  <c r="H36"/>
  <c r="I36"/>
  <c r="H23"/>
  <c r="I23"/>
  <c r="H21"/>
  <c r="I21"/>
  <c r="H32"/>
  <c r="I32"/>
  <c r="H34"/>
  <c r="I34"/>
  <c r="H11"/>
  <c r="I11"/>
  <c r="H15"/>
  <c r="I15"/>
  <c r="H10"/>
  <c r="I10"/>
  <c r="I31"/>
  <c r="H16"/>
  <c r="I16" s="1"/>
  <c r="H67"/>
  <c r="I67" s="1"/>
  <c r="J67"/>
  <c r="K67" s="1"/>
  <c r="H44"/>
  <c r="I44" s="1"/>
  <c r="J44"/>
  <c r="K44" s="1"/>
  <c r="H50"/>
  <c r="I50" s="1"/>
  <c r="J50"/>
  <c r="K50" s="1"/>
  <c r="H56"/>
  <c r="I56" s="1"/>
  <c r="J56"/>
  <c r="K56" s="1"/>
  <c r="H41"/>
  <c r="I41" s="1"/>
  <c r="J41"/>
  <c r="K41" s="1"/>
  <c r="H55"/>
  <c r="I55" s="1"/>
  <c r="J55"/>
  <c r="K55" s="1"/>
  <c r="J49"/>
  <c r="K49" s="1"/>
  <c r="H49"/>
  <c r="I49" s="1"/>
  <c r="J66"/>
  <c r="K66" s="1"/>
  <c r="H66"/>
  <c r="I66" s="1"/>
  <c r="J40"/>
  <c r="K40" s="1"/>
  <c r="H40"/>
  <c r="I40" s="1"/>
  <c r="J65"/>
  <c r="K65" s="1"/>
  <c r="H65"/>
  <c r="I65" s="1"/>
  <c r="J42"/>
  <c r="K42" s="1"/>
  <c r="H42"/>
  <c r="I42" s="1"/>
  <c r="D107" i="25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87"/>
  <c r="C87"/>
  <c r="D86"/>
  <c r="C86"/>
  <c r="D85"/>
  <c r="C85"/>
  <c r="D84"/>
  <c r="C84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47"/>
  <c r="C47"/>
  <c r="D46"/>
  <c r="C46"/>
  <c r="D45"/>
  <c r="C45"/>
  <c r="D44"/>
  <c r="C44"/>
  <c r="D43"/>
  <c r="C43"/>
  <c r="D42"/>
  <c r="C42"/>
  <c r="D91"/>
  <c r="C91"/>
  <c r="D110" i="26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81"/>
  <c r="C81"/>
  <c r="D80"/>
  <c r="C80"/>
  <c r="D79"/>
  <c r="C79"/>
  <c r="D78"/>
  <c r="C78"/>
  <c r="D77"/>
  <c r="C77"/>
  <c r="D76"/>
  <c r="C76"/>
  <c r="D75"/>
  <c r="C75"/>
  <c r="D74"/>
  <c r="C74"/>
  <c r="D70"/>
  <c r="C70"/>
  <c r="D69"/>
  <c r="C69"/>
  <c r="D68"/>
  <c r="C68"/>
  <c r="D67"/>
  <c r="C67"/>
  <c r="D60"/>
  <c r="C60"/>
  <c r="D59"/>
  <c r="C59"/>
  <c r="D58"/>
  <c r="C58"/>
  <c r="D57"/>
  <c r="C57"/>
  <c r="D56"/>
  <c r="C56"/>
  <c r="D55"/>
  <c r="C55"/>
  <c r="D54"/>
  <c r="C54"/>
  <c r="D49"/>
  <c r="C49"/>
  <c r="D48"/>
  <c r="C48"/>
  <c r="D47"/>
  <c r="C47"/>
  <c r="D46"/>
  <c r="C46"/>
  <c r="D45"/>
  <c r="C45"/>
  <c r="D44"/>
  <c r="C44"/>
  <c r="D9"/>
  <c r="C9"/>
  <c r="D8"/>
  <c r="C8"/>
  <c r="D7"/>
  <c r="C7"/>
  <c r="D6"/>
  <c r="C6"/>
  <c r="D5"/>
  <c r="C5"/>
  <c r="D4"/>
  <c r="C4"/>
  <c r="D122" i="24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47"/>
  <c r="C47"/>
  <c r="D46"/>
  <c r="C46"/>
  <c r="D45"/>
  <c r="C45"/>
  <c r="D44"/>
  <c r="C44"/>
  <c r="D43"/>
  <c r="C43"/>
  <c r="D42"/>
  <c r="C42"/>
  <c r="D38"/>
  <c r="C38"/>
  <c r="D37"/>
  <c r="C37"/>
  <c r="D36"/>
  <c r="C36"/>
  <c r="D35"/>
  <c r="C35"/>
  <c r="D34"/>
  <c r="C34"/>
  <c r="D33"/>
  <c r="C33"/>
  <c r="D29"/>
  <c r="C29"/>
  <c r="D28"/>
  <c r="C28"/>
  <c r="D27"/>
  <c r="C27"/>
  <c r="D26"/>
  <c r="C26"/>
  <c r="D25"/>
  <c r="C25"/>
  <c r="D24"/>
  <c r="C24"/>
  <c r="D19"/>
  <c r="C19"/>
  <c r="D18"/>
  <c r="C18"/>
  <c r="D17"/>
  <c r="C17"/>
  <c r="D16"/>
  <c r="C16"/>
  <c r="D15"/>
  <c r="C15"/>
  <c r="D14"/>
  <c r="C14"/>
  <c r="D9"/>
  <c r="C9"/>
  <c r="D8"/>
  <c r="C8"/>
  <c r="D7"/>
  <c r="C7"/>
  <c r="D6"/>
  <c r="C6"/>
  <c r="D5"/>
  <c r="C5"/>
  <c r="D4"/>
  <c r="C4"/>
  <c r="D103" i="23"/>
  <c r="C103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1"/>
  <c r="C81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5"/>
  <c r="C45"/>
  <c r="D44"/>
  <c r="C44"/>
  <c r="D43"/>
  <c r="C43"/>
  <c r="D42"/>
  <c r="C42"/>
  <c r="D41"/>
  <c r="C41"/>
  <c r="D27"/>
  <c r="C27"/>
  <c r="D26"/>
  <c r="C26"/>
  <c r="D25"/>
  <c r="C25"/>
  <c r="D24"/>
  <c r="C24"/>
  <c r="D23"/>
  <c r="C23"/>
  <c r="D18"/>
  <c r="C18"/>
  <c r="D17"/>
  <c r="C17"/>
  <c r="D16"/>
  <c r="C16"/>
  <c r="D15"/>
  <c r="C15"/>
  <c r="D14"/>
  <c r="C14"/>
  <c r="D8"/>
  <c r="C8"/>
  <c r="D7"/>
  <c r="C7"/>
  <c r="D6"/>
  <c r="C6"/>
  <c r="D5"/>
  <c r="C5"/>
  <c r="D4"/>
  <c r="C4"/>
  <c r="H106" i="15"/>
  <c r="I106" s="1"/>
  <c r="J106"/>
  <c r="K106" s="1"/>
  <c r="H88"/>
  <c r="I88" s="1"/>
  <c r="E88" s="1"/>
  <c r="J88"/>
  <c r="K88" s="1"/>
  <c r="H94"/>
  <c r="I94" s="1"/>
  <c r="J94"/>
  <c r="K94" s="1"/>
  <c r="H75"/>
  <c r="I75" s="1"/>
  <c r="J75"/>
  <c r="K75" s="1"/>
  <c r="H102"/>
  <c r="I102" s="1"/>
  <c r="E102" s="1"/>
  <c r="J102"/>
  <c r="K102" s="1"/>
  <c r="H101"/>
  <c r="I101" s="1"/>
  <c r="J101"/>
  <c r="K101" s="1"/>
  <c r="H96"/>
  <c r="I96" s="1"/>
  <c r="E96" s="1"/>
  <c r="J96"/>
  <c r="K96" s="1"/>
  <c r="H103"/>
  <c r="I103" s="1"/>
  <c r="J103"/>
  <c r="K103" s="1"/>
  <c r="H92"/>
  <c r="I92" s="1"/>
  <c r="E92" s="1"/>
  <c r="J92"/>
  <c r="K92" s="1"/>
  <c r="H84"/>
  <c r="I84" s="1"/>
  <c r="J84"/>
  <c r="K84" s="1"/>
  <c r="H100"/>
  <c r="I100" s="1"/>
  <c r="E100" s="1"/>
  <c r="J100"/>
  <c r="K100" s="1"/>
  <c r="H99"/>
  <c r="I99" s="1"/>
  <c r="J99"/>
  <c r="K99" s="1"/>
  <c r="H91"/>
  <c r="I91" s="1"/>
  <c r="E91" s="1"/>
  <c r="J91"/>
  <c r="K91" s="1"/>
  <c r="H80"/>
  <c r="I80" s="1"/>
  <c r="J80"/>
  <c r="K80" s="1"/>
  <c r="H95"/>
  <c r="I95" s="1"/>
  <c r="E95" s="1"/>
  <c r="J95"/>
  <c r="K95" s="1"/>
  <c r="H79"/>
  <c r="I79" s="1"/>
  <c r="J79"/>
  <c r="K79" s="1"/>
  <c r="H97"/>
  <c r="I97" s="1"/>
  <c r="E97" s="1"/>
  <c r="J97"/>
  <c r="K97" s="1"/>
  <c r="H105"/>
  <c r="I105" s="1"/>
  <c r="E105" s="1"/>
  <c r="J105"/>
  <c r="K105" s="1"/>
  <c r="H104"/>
  <c r="I104" s="1"/>
  <c r="E104" s="1"/>
  <c r="J104"/>
  <c r="K104" s="1"/>
  <c r="H98"/>
  <c r="I98" s="1"/>
  <c r="E98" s="1"/>
  <c r="J98"/>
  <c r="K98" s="1"/>
  <c r="H28"/>
  <c r="I28" s="1"/>
  <c r="E28" s="1"/>
  <c r="J28"/>
  <c r="K28" s="1"/>
  <c r="H5"/>
  <c r="I5" s="1"/>
  <c r="E5" s="1"/>
  <c r="J5"/>
  <c r="K5" s="1"/>
  <c r="H30"/>
  <c r="I30" s="1"/>
  <c r="E30" s="1"/>
  <c r="J30"/>
  <c r="K30" s="1"/>
  <c r="I29"/>
  <c r="E29" s="1"/>
  <c r="H4"/>
  <c r="I4"/>
  <c r="J4"/>
  <c r="K4"/>
  <c r="H6"/>
  <c r="I6"/>
  <c r="J6"/>
  <c r="K6"/>
  <c r="H24"/>
  <c r="I24"/>
  <c r="E24" s="1"/>
  <c r="J24"/>
  <c r="K24"/>
  <c r="H71"/>
  <c r="I71"/>
  <c r="J71"/>
  <c r="K71"/>
  <c r="H69"/>
  <c r="I69"/>
  <c r="E69" s="1"/>
  <c r="J69"/>
  <c r="K69"/>
  <c r="H53"/>
  <c r="I53"/>
  <c r="E53" s="1"/>
  <c r="J53"/>
  <c r="K53"/>
  <c r="H51"/>
  <c r="I51"/>
  <c r="J51"/>
  <c r="K51"/>
  <c r="H45"/>
  <c r="I45"/>
  <c r="E45" s="1"/>
  <c r="J45"/>
  <c r="K45"/>
  <c r="H58"/>
  <c r="I58"/>
  <c r="J58"/>
  <c r="K58"/>
  <c r="H68"/>
  <c r="I68"/>
  <c r="E68" s="1"/>
  <c r="J68"/>
  <c r="K68"/>
  <c r="H47"/>
  <c r="I47"/>
  <c r="J47"/>
  <c r="K47"/>
  <c r="H133"/>
  <c r="I133"/>
  <c r="J133"/>
  <c r="K133"/>
  <c r="H126"/>
  <c r="I126"/>
  <c r="E126" s="1"/>
  <c r="J126"/>
  <c r="K126"/>
  <c r="H113"/>
  <c r="I113"/>
  <c r="J113"/>
  <c r="K113"/>
  <c r="H111"/>
  <c r="I111"/>
  <c r="J111"/>
  <c r="K111"/>
  <c r="H110"/>
  <c r="I110"/>
  <c r="E110" s="1"/>
  <c r="J110"/>
  <c r="K110"/>
  <c r="H118"/>
  <c r="I118"/>
  <c r="E118" s="1"/>
  <c r="J118"/>
  <c r="K118"/>
  <c r="H139"/>
  <c r="I139"/>
  <c r="J139"/>
  <c r="K139"/>
  <c r="H128"/>
  <c r="I128"/>
  <c r="J128"/>
  <c r="K128"/>
  <c r="H43"/>
  <c r="I43"/>
  <c r="J43"/>
  <c r="K43"/>
  <c r="H52"/>
  <c r="I52"/>
  <c r="E52" s="1"/>
  <c r="J52"/>
  <c r="K52"/>
  <c r="J132"/>
  <c r="K132"/>
  <c r="J114"/>
  <c r="K114"/>
  <c r="J140"/>
  <c r="K140"/>
  <c r="H132"/>
  <c r="I132"/>
  <c r="E132" s="1"/>
  <c r="H114"/>
  <c r="I114"/>
  <c r="E114" s="1"/>
  <c r="H140"/>
  <c r="I140"/>
  <c r="J78"/>
  <c r="K78"/>
  <c r="J82"/>
  <c r="K82"/>
  <c r="J87"/>
  <c r="K87"/>
  <c r="J90"/>
  <c r="K90"/>
  <c r="H78"/>
  <c r="I78"/>
  <c r="E78" s="1"/>
  <c r="H82"/>
  <c r="I82" s="1"/>
  <c r="E82" s="1"/>
  <c r="H87"/>
  <c r="I87" s="1"/>
  <c r="E87" s="1"/>
  <c r="H90"/>
  <c r="I90" s="1"/>
  <c r="E90" s="1"/>
  <c r="J70"/>
  <c r="K70" s="1"/>
  <c r="J59"/>
  <c r="K59" s="1"/>
  <c r="J60"/>
  <c r="K60" s="1"/>
  <c r="J64"/>
  <c r="K64" s="1"/>
  <c r="J48"/>
  <c r="K48" s="1"/>
  <c r="J63"/>
  <c r="K63" s="1"/>
  <c r="J57"/>
  <c r="K57" s="1"/>
  <c r="J46"/>
  <c r="K46" s="1"/>
  <c r="J62"/>
  <c r="K62" s="1"/>
  <c r="J54"/>
  <c r="K54" s="1"/>
  <c r="H70"/>
  <c r="I70" s="1"/>
  <c r="E70" s="1"/>
  <c r="H59"/>
  <c r="I59"/>
  <c r="E59" s="1"/>
  <c r="H60"/>
  <c r="I60" s="1"/>
  <c r="H64"/>
  <c r="I64" s="1"/>
  <c r="E64" s="1"/>
  <c r="H48"/>
  <c r="I48" s="1"/>
  <c r="H63"/>
  <c r="I63" s="1"/>
  <c r="E63" s="1"/>
  <c r="H57"/>
  <c r="I57" s="1"/>
  <c r="H46"/>
  <c r="I46"/>
  <c r="E46" s="1"/>
  <c r="H62"/>
  <c r="I62" s="1"/>
  <c r="E62" s="1"/>
  <c r="H54"/>
  <c r="I54" s="1"/>
  <c r="E54" s="1"/>
  <c r="J18"/>
  <c r="K18"/>
  <c r="H18"/>
  <c r="I18"/>
  <c r="E18" s="1"/>
  <c r="I9"/>
  <c r="N110"/>
  <c r="N112"/>
  <c r="N113"/>
  <c r="N114"/>
  <c r="N77"/>
  <c r="N79"/>
  <c r="N80"/>
  <c r="N78"/>
  <c r="N75"/>
  <c r="N42"/>
  <c r="N40"/>
  <c r="N41"/>
  <c r="N44"/>
  <c r="N43"/>
  <c r="N8"/>
  <c r="N5"/>
  <c r="N3"/>
  <c r="N6"/>
  <c r="E25"/>
  <c r="E9"/>
  <c r="E10"/>
  <c r="E11"/>
  <c r="E35"/>
  <c r="E20"/>
  <c r="E85"/>
  <c r="E93"/>
  <c r="E12"/>
  <c r="E7"/>
  <c r="E16"/>
  <c r="E32"/>
  <c r="E23"/>
  <c r="E22"/>
  <c r="E13"/>
  <c r="E86"/>
  <c r="E81"/>
  <c r="E89"/>
  <c r="E131"/>
  <c r="E120"/>
  <c r="E14"/>
  <c r="E33"/>
  <c r="E125"/>
  <c r="E21"/>
  <c r="E36"/>
  <c r="E17"/>
  <c r="E19"/>
  <c r="E26"/>
  <c r="E137"/>
  <c r="E134"/>
  <c r="E31"/>
  <c r="E15"/>
  <c r="E34"/>
  <c r="E8"/>
  <c r="E136"/>
  <c r="E130"/>
  <c r="E135"/>
  <c r="E162"/>
  <c r="E47"/>
  <c r="E58"/>
  <c r="E71"/>
  <c r="E4"/>
  <c r="E42"/>
  <c r="E65"/>
  <c r="E40"/>
  <c r="E61"/>
  <c r="E55"/>
  <c r="E41"/>
  <c r="E56"/>
  <c r="E50"/>
  <c r="E44"/>
  <c r="E67"/>
  <c r="E49"/>
  <c r="E66"/>
  <c r="E150"/>
  <c r="E43"/>
  <c r="E51"/>
  <c r="E6"/>
  <c r="E149"/>
  <c r="E153"/>
  <c r="E152"/>
  <c r="E159"/>
  <c r="E154"/>
  <c r="E140"/>
  <c r="E139"/>
  <c r="E113"/>
  <c r="E128"/>
  <c r="E111"/>
  <c r="E133"/>
  <c r="E121"/>
  <c r="E122"/>
  <c r="E127"/>
  <c r="E79"/>
  <c r="E94"/>
  <c r="E106"/>
  <c r="E77"/>
  <c r="E83"/>
  <c r="E27"/>
  <c r="E80"/>
  <c r="E99"/>
  <c r="E84"/>
  <c r="E103"/>
  <c r="E101"/>
  <c r="E75"/>
  <c r="E3"/>
  <c r="E76"/>
  <c r="E129"/>
  <c r="E124"/>
  <c r="E117"/>
  <c r="E116"/>
  <c r="E157"/>
  <c r="E146"/>
  <c r="E144"/>
  <c r="E151"/>
  <c r="E155"/>
  <c r="E158"/>
  <c r="E115"/>
  <c r="E123"/>
  <c r="E138"/>
  <c r="E160"/>
  <c r="E161"/>
  <c r="E156"/>
  <c r="E147"/>
  <c r="E145"/>
  <c r="E148"/>
  <c r="E112"/>
  <c r="E57" l="1"/>
  <c r="E48"/>
  <c r="E60"/>
</calcChain>
</file>

<file path=xl/sharedStrings.xml><?xml version="1.0" encoding="utf-8"?>
<sst xmlns="http://schemas.openxmlformats.org/spreadsheetml/2006/main" count="1104" uniqueCount="422">
  <si>
    <t>nr</t>
  </si>
  <si>
    <t>naam</t>
  </si>
  <si>
    <t>totaal</t>
  </si>
  <si>
    <t>ptn.</t>
  </si>
  <si>
    <t>ver</t>
  </si>
  <si>
    <t>60m</t>
  </si>
  <si>
    <t>bal</t>
  </si>
  <si>
    <t>40m</t>
  </si>
  <si>
    <t>MEISJES PUP B</t>
  </si>
  <si>
    <t>MEISJES PUP C</t>
  </si>
  <si>
    <t>startnr</t>
  </si>
  <si>
    <t>Vereniging</t>
  </si>
  <si>
    <t>MEISJES PUP A2</t>
  </si>
  <si>
    <t>MEISJES PUP A1</t>
  </si>
  <si>
    <t>kogel</t>
  </si>
  <si>
    <t>hoog</t>
  </si>
  <si>
    <t>Stand</t>
  </si>
  <si>
    <t>estafette</t>
  </si>
  <si>
    <t>atl 1</t>
  </si>
  <si>
    <t>atl 2</t>
  </si>
  <si>
    <t>atl 3</t>
  </si>
  <si>
    <t>atl 4</t>
  </si>
  <si>
    <t>baan</t>
  </si>
  <si>
    <t>st.nr.</t>
  </si>
  <si>
    <t>club</t>
  </si>
  <si>
    <t>tijd</t>
  </si>
  <si>
    <t>plaats</t>
  </si>
  <si>
    <t>60 meter MPA2</t>
  </si>
  <si>
    <t>2 kg</t>
  </si>
  <si>
    <t>pog 1</t>
  </si>
  <si>
    <t>pog 2</t>
  </si>
  <si>
    <t>pog 3</t>
  </si>
  <si>
    <t>resultaat</t>
  </si>
  <si>
    <t>MPA2</t>
  </si>
  <si>
    <t>60 meter MPA1</t>
  </si>
  <si>
    <t>MPA1</t>
  </si>
  <si>
    <t>serie 1 van 5</t>
  </si>
  <si>
    <t>serie 2 van 5</t>
  </si>
  <si>
    <t>serie 3 van 5</t>
  </si>
  <si>
    <t>serie 4 van 5</t>
  </si>
  <si>
    <t>serie 5 van 5</t>
  </si>
  <si>
    <t>MPB</t>
  </si>
  <si>
    <t>70cm</t>
  </si>
  <si>
    <t>75 cm</t>
  </si>
  <si>
    <t>80 cm</t>
  </si>
  <si>
    <t>85cm</t>
  </si>
  <si>
    <t>90cm</t>
  </si>
  <si>
    <t>95cm</t>
  </si>
  <si>
    <t>100cm</t>
  </si>
  <si>
    <t>105cm</t>
  </si>
  <si>
    <t>110cm</t>
  </si>
  <si>
    <t>115cm</t>
  </si>
  <si>
    <t>120cm</t>
  </si>
  <si>
    <t>125cm</t>
  </si>
  <si>
    <t>40 meter MPB</t>
  </si>
  <si>
    <t>40 meter MPC</t>
  </si>
  <si>
    <t>MPC</t>
  </si>
  <si>
    <t>140-160 gram</t>
  </si>
  <si>
    <t>80-100 gram</t>
  </si>
  <si>
    <t>Categorie</t>
  </si>
  <si>
    <t>Naam</t>
  </si>
  <si>
    <t>puntenver</t>
  </si>
  <si>
    <t>puntenkogel</t>
  </si>
  <si>
    <t>puntenhoog</t>
  </si>
  <si>
    <t>puntenbal</t>
  </si>
  <si>
    <t>meter4060</t>
  </si>
  <si>
    <t>punten4060m</t>
  </si>
  <si>
    <t>puntenestafette</t>
  </si>
  <si>
    <t>Phoenix</t>
  </si>
  <si>
    <t>Triathlon</t>
  </si>
  <si>
    <t>U-Track</t>
  </si>
  <si>
    <t>Hellas</t>
  </si>
  <si>
    <t>Atverni</t>
  </si>
  <si>
    <t>Nijkerk</t>
  </si>
  <si>
    <t>Clytoneus</t>
  </si>
  <si>
    <t>Britta de Haan</t>
  </si>
  <si>
    <t>Ilonka Dekker</t>
  </si>
  <si>
    <t>11.30 uur</t>
  </si>
  <si>
    <t>14.15 uur</t>
  </si>
  <si>
    <t>14.30 uur</t>
  </si>
  <si>
    <t>13.00 uur</t>
  </si>
  <si>
    <t>uitslag</t>
  </si>
  <si>
    <t>1000 meter</t>
  </si>
  <si>
    <t>serie 1 van 1</t>
  </si>
  <si>
    <t>600 meter</t>
  </si>
  <si>
    <t>Charlotte Hagen</t>
  </si>
  <si>
    <t>Noa de Geus</t>
  </si>
  <si>
    <t>Sharon Lansing</t>
  </si>
  <si>
    <t>Iole Wervenbos</t>
  </si>
  <si>
    <t>Aylan Menick</t>
  </si>
  <si>
    <t>Paulien Karsemeijer</t>
  </si>
  <si>
    <t>Eva van der Horst</t>
  </si>
  <si>
    <t>Marije van Duuren</t>
  </si>
  <si>
    <t>Jolein Buijs</t>
  </si>
  <si>
    <t>VAV</t>
  </si>
  <si>
    <t>Eva Krabbenborg</t>
  </si>
  <si>
    <t>Linn Willemsen</t>
  </si>
  <si>
    <t>Cheyenne Spies</t>
  </si>
  <si>
    <t>Renate Wolters</t>
  </si>
  <si>
    <t>Roos Verbrugh</t>
  </si>
  <si>
    <t>MEISJES PUP D</t>
  </si>
  <si>
    <t>Jennifer Mes</t>
  </si>
  <si>
    <t>Almere 81</t>
  </si>
  <si>
    <t>Marise Ravelli</t>
  </si>
  <si>
    <t>Robin Dreyling</t>
  </si>
  <si>
    <t>Mette Lacroix</t>
  </si>
  <si>
    <t>Britt Schraven</t>
  </si>
  <si>
    <t>Lisan ten Hove</t>
  </si>
  <si>
    <t>Dyante Zandgrond</t>
  </si>
  <si>
    <t>Shanella Bleecke</t>
  </si>
  <si>
    <t>Romy Donkers</t>
  </si>
  <si>
    <t>Amorena Volk</t>
  </si>
  <si>
    <t>Tess Steenhouwer</t>
  </si>
  <si>
    <t>Laura Mettau</t>
  </si>
  <si>
    <t>Roosmarijn Niesing</t>
  </si>
  <si>
    <t>Nina Arendse</t>
  </si>
  <si>
    <t>Moesha v.d. Berg</t>
  </si>
  <si>
    <t>Anouk van Woudenberg</t>
  </si>
  <si>
    <t>Nynke v.d. Heuvel</t>
  </si>
  <si>
    <t>Marloes Abbink</t>
  </si>
  <si>
    <t>Marjolijne Niesing</t>
  </si>
  <si>
    <t>Gwen Reuver</t>
  </si>
  <si>
    <t>Silke Linger</t>
  </si>
  <si>
    <t>Lesley Dreyling</t>
  </si>
  <si>
    <t>Femke v.d. Wal</t>
  </si>
  <si>
    <t>Charlotte de Boer</t>
  </si>
  <si>
    <t>Tjeerdtje van Gastel</t>
  </si>
  <si>
    <t>Jasmijn Bakker</t>
  </si>
  <si>
    <t>Femke Bol</t>
  </si>
  <si>
    <t>Chaimae Imaankaf</t>
  </si>
  <si>
    <t>Kirsten Hogema</t>
  </si>
  <si>
    <t>Fleur Praas</t>
  </si>
  <si>
    <t>Thyrsa Buskop</t>
  </si>
  <si>
    <t>Mirjam Hollestelle</t>
  </si>
  <si>
    <t>Saskia Vuijk</t>
  </si>
  <si>
    <t>Roos Prins</t>
  </si>
  <si>
    <t>Nayana de Ruiter</t>
  </si>
  <si>
    <t>Sophie Praas</t>
  </si>
  <si>
    <t>Nine Immink</t>
  </si>
  <si>
    <t>Lysha van der Wilt</t>
  </si>
  <si>
    <t>Chaja Plochg</t>
  </si>
  <si>
    <t>Kaixin Tensen</t>
  </si>
  <si>
    <t>Elsie Baars</t>
  </si>
  <si>
    <t>Dewi Onselen</t>
  </si>
  <si>
    <t>Lotte Schaik</t>
  </si>
  <si>
    <t>Manon Stringa</t>
  </si>
  <si>
    <t>Roxanne Schaik</t>
  </si>
  <si>
    <t>Nida Huijben</t>
  </si>
  <si>
    <t>Ameze Ajayi</t>
  </si>
  <si>
    <t>Anouk van der Linden</t>
  </si>
  <si>
    <t>Desirée van Beest</t>
  </si>
  <si>
    <t>Suzanne Miltenburg</t>
  </si>
  <si>
    <t>Judith Kok</t>
  </si>
  <si>
    <t>Robin Szczerba</t>
  </si>
  <si>
    <t>Jinke van der Sluis</t>
  </si>
  <si>
    <t>Zwanet Young</t>
  </si>
  <si>
    <t>Yara van der Heijden</t>
  </si>
  <si>
    <t>Femke Beernink</t>
  </si>
  <si>
    <t>Jetske Berman</t>
  </si>
  <si>
    <t>Milou Eijsbroek</t>
  </si>
  <si>
    <t>Jade Hermkens</t>
  </si>
  <si>
    <t>Willemijn de Weerd</t>
  </si>
  <si>
    <t>Louise de Weerd</t>
  </si>
  <si>
    <t>Kirsten Klein Holte</t>
  </si>
  <si>
    <t>Fit</t>
  </si>
  <si>
    <t>Jenny Jager</t>
  </si>
  <si>
    <t>Blanca van Haaren</t>
  </si>
  <si>
    <t>Loes Vogelaar</t>
  </si>
  <si>
    <t>Lise Vermeulen</t>
  </si>
  <si>
    <t>Vera Geytenbeek</t>
  </si>
  <si>
    <t>Aniek de Witt</t>
  </si>
  <si>
    <t>Bente Wagenveld</t>
  </si>
  <si>
    <t>Brynn Wagenveld</t>
  </si>
  <si>
    <t>Lotte Bleijerveld</t>
  </si>
  <si>
    <t>BAV</t>
  </si>
  <si>
    <t>Famke Bles</t>
  </si>
  <si>
    <t>Danielle Veendrick</t>
  </si>
  <si>
    <t>Catharine van Lange</t>
  </si>
  <si>
    <t>Winnie de Groot</t>
  </si>
  <si>
    <t>Sophie de Jong</t>
  </si>
  <si>
    <t>Lotte de Jong</t>
  </si>
  <si>
    <t>Roma de Jong</t>
  </si>
  <si>
    <t>Celine Leurs</t>
  </si>
  <si>
    <t>Altis</t>
  </si>
  <si>
    <t>Franca de Leeuw</t>
  </si>
  <si>
    <t>Kirsten Medema</t>
  </si>
  <si>
    <t>Lisa Stolk</t>
  </si>
  <si>
    <t>Noor Schepers</t>
  </si>
  <si>
    <t>Isolde Boon</t>
  </si>
  <si>
    <t>Kira Landman</t>
  </si>
  <si>
    <t>Lois Neijman</t>
  </si>
  <si>
    <t>Nynke van den Bedem</t>
  </si>
  <si>
    <t>Sophie Berentsen</t>
  </si>
  <si>
    <t>Denise Achterberg</t>
  </si>
  <si>
    <t>Ilse van de Haar</t>
  </si>
  <si>
    <t>Jorieke Slangewal</t>
  </si>
  <si>
    <t>madelief Kok</t>
  </si>
  <si>
    <t>Tessie Hamers</t>
  </si>
  <si>
    <t>Iris Barlo</t>
  </si>
  <si>
    <t>Pijnenburg</t>
  </si>
  <si>
    <t>Isis Molenaar</t>
  </si>
  <si>
    <t>Nina Unruhe</t>
  </si>
  <si>
    <t>Wouke van 't Klooster</t>
  </si>
  <si>
    <t>Famke Broekhuizen</t>
  </si>
  <si>
    <t>Kelly Villafana</t>
  </si>
  <si>
    <t>Fleurine van Logtestijn</t>
  </si>
  <si>
    <t>Kathleen de Boer</t>
  </si>
  <si>
    <t>Inge Slootbeek</t>
  </si>
  <si>
    <t>Tempo</t>
  </si>
  <si>
    <t>Lieke Blommestein</t>
  </si>
  <si>
    <t>Yildiz Turan</t>
  </si>
  <si>
    <t>Sophie van der Zijden</t>
  </si>
  <si>
    <t>Isabelle de Groot</t>
  </si>
  <si>
    <t>Janiek Elands</t>
  </si>
  <si>
    <t>Yara Linnekamp</t>
  </si>
  <si>
    <t>Samar Ahmed</t>
  </si>
  <si>
    <t>Kiki Bruineman</t>
  </si>
  <si>
    <t>Roos Verdegaal</t>
  </si>
  <si>
    <t>Lisanne Wetzel</t>
  </si>
  <si>
    <t>Ilayda Arikan</t>
  </si>
  <si>
    <t>Nora van Biezen</t>
  </si>
  <si>
    <t>Froukje Berkhouwer</t>
  </si>
  <si>
    <t>Elle Samsen</t>
  </si>
  <si>
    <t>Renske Idzenga</t>
  </si>
  <si>
    <t>Zuidwal</t>
  </si>
  <si>
    <t>Isabelle Leenhouts</t>
  </si>
  <si>
    <t>Charlotte Bigot</t>
  </si>
  <si>
    <t>Luna van den Born</t>
  </si>
  <si>
    <t>Tamar Appeldoorn</t>
  </si>
  <si>
    <t>Joy de Bruijne</t>
  </si>
  <si>
    <t>GAC</t>
  </si>
  <si>
    <t>Mauve Bos</t>
  </si>
  <si>
    <t>Rosanne van der Nooij</t>
  </si>
  <si>
    <t>Luna van der Pas</t>
  </si>
  <si>
    <t>Sterre Weber</t>
  </si>
  <si>
    <t>Dille Wienese</t>
  </si>
  <si>
    <t>Carlijn de Bie</t>
  </si>
  <si>
    <t>Iris de Bie</t>
  </si>
  <si>
    <t>Kate den Blanken</t>
  </si>
  <si>
    <t>Meintje Glimmerveen</t>
  </si>
  <si>
    <t>Manon Kempes</t>
  </si>
  <si>
    <t>Flore Scheidt</t>
  </si>
  <si>
    <t>Esmee Westerhuis</t>
  </si>
  <si>
    <t>Sophie Brands</t>
  </si>
  <si>
    <t>Noor de Bruin</t>
  </si>
  <si>
    <t>Fleur Keijzer</t>
  </si>
  <si>
    <t>Kato Leusink</t>
  </si>
  <si>
    <t>Otte Wienese</t>
  </si>
  <si>
    <t>Julia van Delft</t>
  </si>
  <si>
    <t>Floortje Geelen</t>
  </si>
  <si>
    <t>Senna van der Geest</t>
  </si>
  <si>
    <t>Wieke van Kaam</t>
  </si>
  <si>
    <t>Luna Scheffer</t>
  </si>
  <si>
    <t>Lena Balkenende</t>
  </si>
  <si>
    <t>Xanthe Buruma</t>
  </si>
  <si>
    <t>Puck Harms</t>
  </si>
  <si>
    <t>Margriet Hilhorst</t>
  </si>
  <si>
    <t>Mella Scheffer</t>
  </si>
  <si>
    <t>Sterre Buijs</t>
  </si>
  <si>
    <t>Robin Loos</t>
  </si>
  <si>
    <t>Lisanne Brouwer</t>
  </si>
  <si>
    <t>Spirit</t>
  </si>
  <si>
    <t>Sanne van Drunen</t>
  </si>
  <si>
    <t>Amber van Pietersen</t>
  </si>
  <si>
    <t>Mirthe Weijers</t>
  </si>
  <si>
    <t>14.35 uur</t>
  </si>
  <si>
    <t>14.25 uur</t>
  </si>
  <si>
    <t>14.05 uur</t>
  </si>
  <si>
    <t>kogelstoten Groep 1</t>
  </si>
  <si>
    <t>kogelstoten Groep 2</t>
  </si>
  <si>
    <t>12.20 uur</t>
  </si>
  <si>
    <t>verspringen Groep 1</t>
  </si>
  <si>
    <t>verspringen Groep 2</t>
  </si>
  <si>
    <t>12.05 uur</t>
  </si>
  <si>
    <t>12.35 uur</t>
  </si>
  <si>
    <t>balwerpen Groep 1</t>
  </si>
  <si>
    <t>balwerpen Groep 2</t>
  </si>
  <si>
    <t>10.55 uur</t>
  </si>
  <si>
    <t>Hoogspringen Groep 1</t>
  </si>
  <si>
    <t>Hoogspringen Groep 2</t>
  </si>
  <si>
    <t>11.50 uur</t>
  </si>
  <si>
    <t>12.50 uur</t>
  </si>
  <si>
    <t>10.50 uur</t>
  </si>
  <si>
    <t>Balwerpen Groep 1</t>
  </si>
  <si>
    <t>Balwerpen Groep 2</t>
  </si>
  <si>
    <t>11.10 uur</t>
  </si>
  <si>
    <t>serie 1 van 3</t>
  </si>
  <si>
    <t>serie 2 van 3</t>
  </si>
  <si>
    <t>serie 3 van 3</t>
  </si>
  <si>
    <t>40 meter MPD</t>
  </si>
  <si>
    <t>MPD</t>
  </si>
  <si>
    <t>11.45 uur</t>
  </si>
  <si>
    <t xml:space="preserve">verspringen </t>
  </si>
  <si>
    <t>10.00 uur</t>
  </si>
  <si>
    <t xml:space="preserve">Balwerpen </t>
  </si>
  <si>
    <t>12.45 uur</t>
  </si>
  <si>
    <t>13.20 uur</t>
  </si>
  <si>
    <t>11.55 uur</t>
  </si>
  <si>
    <t>Ffion van Gulik</t>
  </si>
  <si>
    <t>BM</t>
  </si>
  <si>
    <t>Daphne Wijkhuijzen</t>
  </si>
  <si>
    <t>2.07.81</t>
  </si>
  <si>
    <t>2.08.10</t>
  </si>
  <si>
    <t>2.13.15</t>
  </si>
  <si>
    <t>2.20.92</t>
  </si>
  <si>
    <t>2.27.66</t>
  </si>
  <si>
    <t>2.28.36</t>
  </si>
  <si>
    <t>2.28.42</t>
  </si>
  <si>
    <t>2.32.12</t>
  </si>
  <si>
    <t>2.32.65</t>
  </si>
  <si>
    <t>2.33.17</t>
  </si>
  <si>
    <t>2.33.93</t>
  </si>
  <si>
    <t>2.36.19</t>
  </si>
  <si>
    <t>2.37.07</t>
  </si>
  <si>
    <t>2.39.65</t>
  </si>
  <si>
    <t>2.41.44</t>
  </si>
  <si>
    <t>3.28.17</t>
  </si>
  <si>
    <t>3.29.81</t>
  </si>
  <si>
    <t>3.38.65</t>
  </si>
  <si>
    <t>3.39.63</t>
  </si>
  <si>
    <t>3.42.56</t>
  </si>
  <si>
    <t>3.44.06</t>
  </si>
  <si>
    <t>3.45.62</t>
  </si>
  <si>
    <t>3.46.59</t>
  </si>
  <si>
    <t>3.51.66</t>
  </si>
  <si>
    <t>3.55.67</t>
  </si>
  <si>
    <t>3.56.33</t>
  </si>
  <si>
    <t>3.59.66</t>
  </si>
  <si>
    <t>4.01.76</t>
  </si>
  <si>
    <t>4.03.98</t>
  </si>
  <si>
    <t>3.35.52</t>
  </si>
  <si>
    <t>3.42.84</t>
  </si>
  <si>
    <t>3.44.10</t>
  </si>
  <si>
    <t>3.49.84</t>
  </si>
  <si>
    <t>3.51.24</t>
  </si>
  <si>
    <t>3.53.28</t>
  </si>
  <si>
    <t>3.57.47</t>
  </si>
  <si>
    <t>3.57.92</t>
  </si>
  <si>
    <t>3.58.29</t>
  </si>
  <si>
    <t>4.02.99</t>
  </si>
  <si>
    <t>4.03.68</t>
  </si>
  <si>
    <t>4.04.01</t>
  </si>
  <si>
    <t>4.07.38</t>
  </si>
  <si>
    <t>4.21.06</t>
  </si>
  <si>
    <t>4.29.08</t>
  </si>
  <si>
    <t>3.50.31</t>
  </si>
  <si>
    <t>3.52.08</t>
  </si>
  <si>
    <t>3.53.19</t>
  </si>
  <si>
    <t>3.53.20</t>
  </si>
  <si>
    <t>3.53.62</t>
  </si>
  <si>
    <t>3.59.47</t>
  </si>
  <si>
    <t>3.59.95</t>
  </si>
  <si>
    <t>4.00.13</t>
  </si>
  <si>
    <t>4.00.24</t>
  </si>
  <si>
    <t>4.02.65</t>
  </si>
  <si>
    <t>4.05.35</t>
  </si>
  <si>
    <t>4.07.42</t>
  </si>
  <si>
    <t>4.09.30</t>
  </si>
  <si>
    <t>4.09.75</t>
  </si>
  <si>
    <t>4.11.71</t>
  </si>
  <si>
    <t>4.16.87</t>
  </si>
  <si>
    <t>2.28.13</t>
  </si>
  <si>
    <t>2.31.07</t>
  </si>
  <si>
    <t>2.35.82</t>
  </si>
  <si>
    <t>2.39.96</t>
  </si>
  <si>
    <t>2.42.66</t>
  </si>
  <si>
    <t>2.44.62</t>
  </si>
  <si>
    <t>2.46.00</t>
  </si>
  <si>
    <t>2.46.77</t>
  </si>
  <si>
    <t>2.48.07</t>
  </si>
  <si>
    <t>2.49.16</t>
  </si>
  <si>
    <t>2.51.45</t>
  </si>
  <si>
    <t>2.52.81</t>
  </si>
  <si>
    <t>2.54.79</t>
  </si>
  <si>
    <t>2.58.07</t>
  </si>
  <si>
    <t>2.59.15</t>
  </si>
  <si>
    <t>600 meter voor ouders</t>
  </si>
  <si>
    <t>Henk van E</t>
  </si>
  <si>
    <t>Inge Borninkhof</t>
  </si>
  <si>
    <t>Yvonne vd Kooij</t>
  </si>
  <si>
    <t>Anton Kiewiet</t>
  </si>
  <si>
    <t>Wim Oostveen</t>
  </si>
  <si>
    <t>Henk Abbink</t>
  </si>
  <si>
    <t>Bianca Koops</t>
  </si>
  <si>
    <t>Marcelle v Ginkel</t>
  </si>
  <si>
    <t>Peter Jansons</t>
  </si>
  <si>
    <t>Saskia de Weerd</t>
  </si>
  <si>
    <t>Bart Berendsen</t>
  </si>
  <si>
    <t>Tjeerd Buruma</t>
  </si>
  <si>
    <t>Harrie Franssen</t>
  </si>
  <si>
    <t>Zeewolde</t>
  </si>
  <si>
    <t>Jelmer de Jong</t>
  </si>
  <si>
    <t>Niels Overduin</t>
  </si>
  <si>
    <t>Esther vd Berg</t>
  </si>
  <si>
    <t>Frank Weening</t>
  </si>
  <si>
    <t>Richard van Keulen</t>
  </si>
  <si>
    <t xml:space="preserve">Rik Barlo </t>
  </si>
  <si>
    <t>Michael Terpstra</t>
  </si>
  <si>
    <t>Charles van Schaik</t>
  </si>
  <si>
    <t>Bram Mol</t>
  </si>
  <si>
    <t>Jort Mol</t>
  </si>
  <si>
    <t>1.41.59</t>
  </si>
  <si>
    <t>1.47.11</t>
  </si>
  <si>
    <t>1.49.62</t>
  </si>
  <si>
    <t>1.50.22</t>
  </si>
  <si>
    <t>1.51.07</t>
  </si>
  <si>
    <t>1.55.03</t>
  </si>
  <si>
    <t>1.55.54</t>
  </si>
  <si>
    <t>1.58.69</t>
  </si>
  <si>
    <t>2.04.70</t>
  </si>
  <si>
    <t>2.05.07</t>
  </si>
  <si>
    <t>2.06.37</t>
  </si>
  <si>
    <t>2.11.12</t>
  </si>
  <si>
    <t>2.17.30</t>
  </si>
  <si>
    <t>2.24.70</t>
  </si>
  <si>
    <t>2.32.33</t>
  </si>
  <si>
    <t>2.35.38</t>
  </si>
  <si>
    <t>2.36.78</t>
  </si>
  <si>
    <t>2.47.07</t>
  </si>
  <si>
    <t>2.47.74</t>
  </si>
  <si>
    <t>2.48.18</t>
  </si>
  <si>
    <t>2.51.86</t>
  </si>
</sst>
</file>

<file path=xl/styles.xml><?xml version="1.0" encoding="utf-8"?>
<styleSheet xmlns="http://schemas.openxmlformats.org/spreadsheetml/2006/main">
  <numFmts count="2">
    <numFmt numFmtId="164" formatCode="mm:ss.00"/>
    <numFmt numFmtId="165" formatCode="hh:mm:ss;@"/>
  </numFmts>
  <fonts count="9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</font>
    <font>
      <sz val="10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Fill="1" applyBorder="1"/>
    <xf numFmtId="1" fontId="3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2" fillId="0" borderId="0" xfId="0" applyFont="1" applyFill="1"/>
    <xf numFmtId="0" fontId="5" fillId="0" borderId="0" xfId="0" applyFont="1"/>
    <xf numFmtId="2" fontId="5" fillId="0" borderId="0" xfId="0" applyNumberFormat="1" applyFont="1"/>
    <xf numFmtId="0" fontId="0" fillId="0" borderId="1" xfId="0" applyBorder="1"/>
    <xf numFmtId="1" fontId="2" fillId="0" borderId="0" xfId="0" applyNumberFormat="1" applyFont="1" applyFill="1"/>
    <xf numFmtId="0" fontId="5" fillId="0" borderId="0" xfId="0" applyFont="1" applyAlignment="1">
      <alignment textRotation="90"/>
    </xf>
    <xf numFmtId="0" fontId="0" fillId="0" borderId="0" xfId="0" applyNumberForma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" fontId="5" fillId="0" borderId="0" xfId="0" applyNumberFormat="1" applyFont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0" xfId="0" applyNumberFormat="1" applyProtection="1">
      <protection locked="0"/>
    </xf>
    <xf numFmtId="2" fontId="5" fillId="0" borderId="0" xfId="0" applyNumberFormat="1" applyFont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1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2" fontId="2" fillId="2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Border="1" applyProtection="1">
      <protection locked="0"/>
    </xf>
    <xf numFmtId="0" fontId="6" fillId="0" borderId="0" xfId="0" applyFont="1" applyProtection="1"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1" fontId="3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7" fillId="0" borderId="1" xfId="0" applyFont="1" applyBorder="1" applyProtection="1">
      <protection locked="0"/>
    </xf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3" borderId="0" xfId="0" applyFont="1" applyFill="1"/>
    <xf numFmtId="164" fontId="7" fillId="3" borderId="0" xfId="0" applyNumberFormat="1" applyFont="1" applyFill="1"/>
    <xf numFmtId="0" fontId="5" fillId="0" borderId="1" xfId="0" applyFont="1" applyBorder="1" applyProtection="1">
      <protection locked="0"/>
    </xf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/>
    <xf numFmtId="164" fontId="7" fillId="3" borderId="0" xfId="0" applyNumberFormat="1" applyFont="1" applyFill="1" applyBorder="1"/>
    <xf numFmtId="0" fontId="7" fillId="0" borderId="1" xfId="0" applyFont="1" applyFill="1" applyBorder="1"/>
    <xf numFmtId="0" fontId="7" fillId="0" borderId="0" xfId="0" applyFont="1" applyBorder="1" applyProtection="1">
      <protection locked="0"/>
    </xf>
    <xf numFmtId="0" fontId="7" fillId="3" borderId="0" xfId="0" applyFont="1" applyFill="1" applyBorder="1" applyProtection="1">
      <protection locked="0"/>
    </xf>
    <xf numFmtId="164" fontId="7" fillId="3" borderId="0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" fillId="4" borderId="0" xfId="0" applyFont="1" applyFill="1"/>
    <xf numFmtId="0" fontId="7" fillId="0" borderId="1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/>
    <xf numFmtId="0" fontId="7" fillId="0" borderId="0" xfId="0" applyFont="1" applyFill="1" applyProtection="1">
      <protection locked="0"/>
    </xf>
    <xf numFmtId="0" fontId="7" fillId="0" borderId="2" xfId="0" applyFont="1" applyBorder="1"/>
    <xf numFmtId="0" fontId="5" fillId="0" borderId="2" xfId="0" applyFont="1" applyBorder="1"/>
    <xf numFmtId="0" fontId="5" fillId="0" borderId="2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/>
    <xf numFmtId="0" fontId="2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2" fontId="7" fillId="0" borderId="1" xfId="0" applyNumberFormat="1" applyFont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I130"/>
  <sheetViews>
    <sheetView topLeftCell="A7" workbookViewId="0">
      <selection activeCell="J82" sqref="J82"/>
    </sheetView>
  </sheetViews>
  <sheetFormatPr defaultColWidth="11" defaultRowHeight="15.75" customHeight="1"/>
  <cols>
    <col min="1" max="1" width="11" customWidth="1"/>
    <col min="2" max="2" width="11" style="20" customWidth="1"/>
    <col min="3" max="3" width="19.28515625" bestFit="1" customWidth="1"/>
    <col min="4" max="4" width="11" customWidth="1"/>
    <col min="5" max="5" width="11" style="24" customWidth="1"/>
    <col min="6" max="8" width="11" style="20" customWidth="1"/>
  </cols>
  <sheetData>
    <row r="1" spans="1:9" ht="15.75" customHeight="1">
      <c r="A1" s="13" t="s">
        <v>295</v>
      </c>
      <c r="B1" s="19" t="s">
        <v>27</v>
      </c>
      <c r="C1" s="13"/>
      <c r="F1" s="21"/>
    </row>
    <row r="2" spans="1:9" ht="15.75" customHeight="1">
      <c r="A2" s="13" t="s">
        <v>36</v>
      </c>
      <c r="B2" s="19"/>
      <c r="C2" s="13"/>
      <c r="D2" s="13"/>
      <c r="E2" s="25"/>
      <c r="F2" s="21"/>
    </row>
    <row r="3" spans="1:9" ht="15.75" customHeight="1">
      <c r="A3" s="13" t="s">
        <v>22</v>
      </c>
      <c r="B3" s="19" t="s">
        <v>23</v>
      </c>
      <c r="C3" s="13" t="s">
        <v>1</v>
      </c>
      <c r="D3" s="13" t="s">
        <v>24</v>
      </c>
      <c r="E3" s="25" t="s">
        <v>25</v>
      </c>
      <c r="F3" s="22" t="s">
        <v>26</v>
      </c>
    </row>
    <row r="4" spans="1:9" ht="15.75" customHeight="1">
      <c r="A4">
        <v>2</v>
      </c>
      <c r="B4" s="20">
        <v>218</v>
      </c>
      <c r="C4" s="2" t="str">
        <f t="shared" ref="C4:C10" si="0">IF(ISNA(VLOOKUP(B4,Overzicht,2,FALSE)),"",VLOOKUP(B4,Overzicht,2,FALSE))</f>
        <v>Wouke van 't Klooster</v>
      </c>
      <c r="D4" s="2" t="str">
        <f t="shared" ref="D4:D10" si="1">IF(ISNA(VLOOKUP($B4,Overzicht,3,FALSE)),"",VLOOKUP($B4,Overzicht,3,FALSE))</f>
        <v>Pijnenburg</v>
      </c>
      <c r="E4" s="26">
        <v>10.36</v>
      </c>
      <c r="F4" s="23"/>
      <c r="I4" s="2"/>
    </row>
    <row r="5" spans="1:9" ht="15.75" customHeight="1">
      <c r="A5">
        <v>3</v>
      </c>
      <c r="B5" s="7">
        <v>288</v>
      </c>
      <c r="C5" s="2" t="str">
        <f t="shared" si="0"/>
        <v>Sterre Weber</v>
      </c>
      <c r="D5" s="2" t="str">
        <f t="shared" si="1"/>
        <v>GAC</v>
      </c>
      <c r="E5" s="26">
        <v>9.91</v>
      </c>
      <c r="F5" s="23"/>
    </row>
    <row r="6" spans="1:9" ht="15.75" customHeight="1">
      <c r="A6">
        <v>4</v>
      </c>
      <c r="B6" s="7">
        <v>134</v>
      </c>
      <c r="C6" s="2" t="str">
        <f t="shared" si="0"/>
        <v>Yara van der Heijden</v>
      </c>
      <c r="D6" s="2" t="str">
        <f t="shared" si="1"/>
        <v>Phoenix</v>
      </c>
      <c r="E6" s="26">
        <v>10.88</v>
      </c>
      <c r="F6" s="23"/>
    </row>
    <row r="7" spans="1:9" ht="15.75" customHeight="1">
      <c r="A7">
        <v>5</v>
      </c>
      <c r="B7" s="7">
        <v>9</v>
      </c>
      <c r="C7" s="2" t="str">
        <f t="shared" si="0"/>
        <v>Britta de Haan</v>
      </c>
      <c r="D7" s="2" t="str">
        <f t="shared" si="1"/>
        <v>Clytoneus</v>
      </c>
      <c r="E7" s="26">
        <v>0</v>
      </c>
      <c r="F7" s="23"/>
    </row>
    <row r="8" spans="1:9" ht="15.75" customHeight="1">
      <c r="A8">
        <v>6</v>
      </c>
      <c r="B8" s="7">
        <v>122</v>
      </c>
      <c r="C8" s="2" t="str">
        <f t="shared" si="0"/>
        <v>Nida Huijben</v>
      </c>
      <c r="D8" s="2" t="str">
        <f t="shared" si="1"/>
        <v>Atverni</v>
      </c>
      <c r="E8" s="26">
        <v>9.4600000000000009</v>
      </c>
      <c r="F8" s="23"/>
    </row>
    <row r="9" spans="1:9" ht="15.75" customHeight="1">
      <c r="A9">
        <v>7</v>
      </c>
      <c r="B9" s="7">
        <v>70</v>
      </c>
      <c r="C9" s="2" t="str">
        <f t="shared" si="0"/>
        <v>Femke v.d. Wal</v>
      </c>
      <c r="D9" s="2" t="str">
        <f t="shared" si="1"/>
        <v>Almere 81</v>
      </c>
      <c r="E9" s="26">
        <v>9.75</v>
      </c>
      <c r="F9" s="23"/>
    </row>
    <row r="10" spans="1:9" ht="15.75" customHeight="1">
      <c r="A10">
        <v>8</v>
      </c>
      <c r="B10" s="7">
        <v>72</v>
      </c>
      <c r="C10" s="2" t="str">
        <f t="shared" si="0"/>
        <v>Tjeerdtje van Gastel</v>
      </c>
      <c r="D10" s="2" t="str">
        <f t="shared" si="1"/>
        <v>Triathlon</v>
      </c>
      <c r="E10" s="26">
        <v>9.31</v>
      </c>
      <c r="F10" s="23"/>
    </row>
    <row r="11" spans="1:9" ht="15.75" customHeight="1">
      <c r="F11" s="21"/>
    </row>
    <row r="12" spans="1:9" ht="15.75" customHeight="1">
      <c r="A12" s="13" t="s">
        <v>37</v>
      </c>
      <c r="B12" s="19"/>
      <c r="C12" s="13"/>
      <c r="D12" s="13"/>
      <c r="E12" s="25"/>
      <c r="F12" s="21"/>
    </row>
    <row r="13" spans="1:9" ht="15.75" customHeight="1">
      <c r="A13" s="13" t="s">
        <v>22</v>
      </c>
      <c r="B13" s="19" t="s">
        <v>23</v>
      </c>
      <c r="C13" s="13" t="s">
        <v>1</v>
      </c>
      <c r="D13" s="13" t="s">
        <v>24</v>
      </c>
      <c r="E13" s="25" t="s">
        <v>25</v>
      </c>
      <c r="F13" s="22" t="s">
        <v>26</v>
      </c>
    </row>
    <row r="14" spans="1:9" ht="15.75" customHeight="1">
      <c r="A14">
        <v>2</v>
      </c>
      <c r="B14" s="7">
        <v>219</v>
      </c>
      <c r="C14" s="2" t="str">
        <f t="shared" ref="C14:C20" si="2">IF(ISNA(VLOOKUP(B14,Overzicht,2,FALSE)),"",VLOOKUP(B14,Overzicht,2,FALSE))</f>
        <v>Famke Broekhuizen</v>
      </c>
      <c r="D14" s="2" t="str">
        <f t="shared" ref="D14:D20" si="3">IF(ISNA(VLOOKUP($B14,Overzicht,3,FALSE)),"",VLOOKUP($B14,Overzicht,3,FALSE))</f>
        <v>Pijnenburg</v>
      </c>
      <c r="E14" s="26">
        <v>10.33</v>
      </c>
      <c r="F14" s="23"/>
    </row>
    <row r="15" spans="1:9" ht="15.75" customHeight="1">
      <c r="A15">
        <v>3</v>
      </c>
      <c r="B15" s="7">
        <v>287</v>
      </c>
      <c r="C15" s="2" t="str">
        <f t="shared" si="2"/>
        <v>Luna van der Pas</v>
      </c>
      <c r="D15" s="2" t="str">
        <f t="shared" si="3"/>
        <v>GAC</v>
      </c>
      <c r="E15" s="26">
        <v>10.36</v>
      </c>
      <c r="F15" s="23"/>
    </row>
    <row r="16" spans="1:9" ht="15.75" customHeight="1">
      <c r="A16">
        <v>4</v>
      </c>
      <c r="B16" s="7">
        <v>133</v>
      </c>
      <c r="C16" s="2" t="str">
        <f t="shared" si="2"/>
        <v>Zwanet Young</v>
      </c>
      <c r="D16" s="2" t="str">
        <f t="shared" si="3"/>
        <v>Phoenix</v>
      </c>
      <c r="E16" s="26">
        <v>9.7100000000000009</v>
      </c>
      <c r="F16" s="23"/>
    </row>
    <row r="17" spans="1:9" ht="15.75" customHeight="1">
      <c r="A17">
        <v>5</v>
      </c>
      <c r="B17" s="7">
        <v>10</v>
      </c>
      <c r="C17" s="2" t="str">
        <f t="shared" si="2"/>
        <v>Ilonka Dekker</v>
      </c>
      <c r="D17" s="2" t="str">
        <f t="shared" si="3"/>
        <v>Clytoneus</v>
      </c>
      <c r="E17" s="26">
        <v>11.44</v>
      </c>
      <c r="F17" s="23"/>
    </row>
    <row r="18" spans="1:9" ht="15.75" customHeight="1">
      <c r="A18">
        <v>6</v>
      </c>
      <c r="B18" s="7">
        <v>124</v>
      </c>
      <c r="C18" s="2" t="str">
        <f t="shared" si="2"/>
        <v>Anouk van der Linden</v>
      </c>
      <c r="D18" s="2" t="str">
        <f t="shared" si="3"/>
        <v>Atverni</v>
      </c>
      <c r="E18" s="26">
        <v>10.68</v>
      </c>
      <c r="F18" s="23"/>
    </row>
    <row r="19" spans="1:9" ht="15.75" customHeight="1">
      <c r="A19">
        <v>7</v>
      </c>
      <c r="B19" s="7">
        <v>69</v>
      </c>
      <c r="C19" s="2" t="str">
        <f t="shared" si="2"/>
        <v>Lesley Dreyling</v>
      </c>
      <c r="D19" s="2" t="str">
        <f t="shared" si="3"/>
        <v>Almere 81</v>
      </c>
      <c r="E19" s="26">
        <v>10.029999999999999</v>
      </c>
      <c r="F19" s="23"/>
    </row>
    <row r="20" spans="1:9" ht="15.75" customHeight="1">
      <c r="A20">
        <v>8</v>
      </c>
      <c r="B20" s="7">
        <v>143</v>
      </c>
      <c r="C20" s="2" t="str">
        <f t="shared" si="2"/>
        <v>Jenny Jager</v>
      </c>
      <c r="D20" s="2" t="str">
        <f t="shared" si="3"/>
        <v>Fit</v>
      </c>
      <c r="E20" s="26">
        <v>9.77</v>
      </c>
      <c r="F20" s="23"/>
    </row>
    <row r="21" spans="1:9" ht="15.75" customHeight="1">
      <c r="F21" s="21"/>
    </row>
    <row r="22" spans="1:9" ht="15.75" customHeight="1">
      <c r="A22" s="13" t="s">
        <v>38</v>
      </c>
      <c r="B22" s="19"/>
      <c r="C22" s="13"/>
      <c r="D22" s="13"/>
      <c r="E22" s="25"/>
      <c r="F22" s="21"/>
    </row>
    <row r="23" spans="1:9" ht="15.75" customHeight="1">
      <c r="A23" s="13" t="s">
        <v>22</v>
      </c>
      <c r="B23" s="19" t="s">
        <v>23</v>
      </c>
      <c r="C23" s="13" t="s">
        <v>1</v>
      </c>
      <c r="D23" s="13" t="s">
        <v>24</v>
      </c>
      <c r="E23" s="25" t="s">
        <v>25</v>
      </c>
      <c r="F23" s="22" t="s">
        <v>26</v>
      </c>
    </row>
    <row r="24" spans="1:9" ht="15.75" customHeight="1">
      <c r="A24">
        <v>2</v>
      </c>
      <c r="B24" s="7">
        <v>220</v>
      </c>
      <c r="C24" s="2" t="str">
        <f t="shared" ref="C24:C30" si="4">IF(ISNA(VLOOKUP(B24,Overzicht,2,FALSE)),"",VLOOKUP(B24,Overzicht,2,FALSE))</f>
        <v>Kelly Villafana</v>
      </c>
      <c r="D24" s="2" t="str">
        <f t="shared" ref="D24:D30" si="5">IF(ISNA(VLOOKUP($B24,Overzicht,3,FALSE)),"",VLOOKUP($B24,Overzicht,3,FALSE))</f>
        <v>Pijnenburg</v>
      </c>
      <c r="E24" s="26">
        <v>9.9600000000000009</v>
      </c>
      <c r="F24" s="23"/>
    </row>
    <row r="25" spans="1:9" ht="15.75" customHeight="1">
      <c r="A25">
        <v>3</v>
      </c>
      <c r="B25" s="7">
        <v>284</v>
      </c>
      <c r="C25" s="2" t="str">
        <f t="shared" si="4"/>
        <v>Robin Loos</v>
      </c>
      <c r="D25" s="2" t="str">
        <f t="shared" si="5"/>
        <v>GAC</v>
      </c>
      <c r="E25" s="26">
        <v>9.59</v>
      </c>
      <c r="F25" s="23"/>
    </row>
    <row r="26" spans="1:9" ht="15.75" customHeight="1">
      <c r="A26">
        <v>4</v>
      </c>
      <c r="B26" s="7">
        <v>131</v>
      </c>
      <c r="C26" s="2" t="str">
        <f t="shared" si="4"/>
        <v>Robin Szczerba</v>
      </c>
      <c r="D26" s="2" t="str">
        <f t="shared" si="5"/>
        <v>Phoenix</v>
      </c>
      <c r="E26" s="26">
        <v>10.38</v>
      </c>
      <c r="F26" s="23"/>
    </row>
    <row r="27" spans="1:9" ht="15.75" customHeight="1">
      <c r="A27">
        <v>5</v>
      </c>
      <c r="B27" s="7">
        <v>13</v>
      </c>
      <c r="C27" s="2" t="str">
        <f t="shared" si="4"/>
        <v>Marije van Duuren</v>
      </c>
      <c r="D27" s="2" t="str">
        <f t="shared" si="5"/>
        <v>Clytoneus</v>
      </c>
      <c r="E27" s="26">
        <v>10.42</v>
      </c>
      <c r="F27" s="23"/>
    </row>
    <row r="28" spans="1:9" ht="15.75" customHeight="1">
      <c r="A28">
        <v>6</v>
      </c>
      <c r="B28" s="7">
        <v>123</v>
      </c>
      <c r="C28" s="2" t="str">
        <f t="shared" si="4"/>
        <v>Ameze Ajayi</v>
      </c>
      <c r="D28" s="2" t="str">
        <f t="shared" si="5"/>
        <v>Atverni</v>
      </c>
      <c r="E28" s="26">
        <v>10.01</v>
      </c>
      <c r="F28" s="23"/>
    </row>
    <row r="29" spans="1:9" ht="15.75" customHeight="1">
      <c r="A29">
        <v>7</v>
      </c>
      <c r="B29" s="7">
        <v>66</v>
      </c>
      <c r="C29" s="2" t="str">
        <f t="shared" si="4"/>
        <v>Marjolijne Niesing</v>
      </c>
      <c r="D29" s="2" t="str">
        <f t="shared" si="5"/>
        <v>Almere 81</v>
      </c>
      <c r="E29" s="26">
        <v>9.86</v>
      </c>
      <c r="F29" s="23"/>
    </row>
    <row r="30" spans="1:9" ht="15.75" customHeight="1">
      <c r="A30">
        <v>8</v>
      </c>
      <c r="B30" s="7">
        <v>246</v>
      </c>
      <c r="C30" s="2" t="str">
        <f t="shared" si="4"/>
        <v>Janiek Elands</v>
      </c>
      <c r="D30" s="2" t="str">
        <f t="shared" si="5"/>
        <v>Hellas</v>
      </c>
      <c r="E30" s="26">
        <v>9.77</v>
      </c>
      <c r="F30" s="23"/>
    </row>
    <row r="31" spans="1:9" ht="15.75" customHeight="1">
      <c r="F31" s="21"/>
      <c r="I31" s="2"/>
    </row>
    <row r="32" spans="1:9" ht="15.75" customHeight="1">
      <c r="A32" s="13" t="s">
        <v>39</v>
      </c>
      <c r="B32" s="19"/>
      <c r="C32" s="13"/>
      <c r="D32" s="13"/>
      <c r="E32" s="25"/>
      <c r="F32" s="21"/>
    </row>
    <row r="33" spans="1:6" ht="15.75" customHeight="1">
      <c r="A33" s="13" t="s">
        <v>22</v>
      </c>
      <c r="B33" s="19" t="s">
        <v>23</v>
      </c>
      <c r="C33" s="13" t="s">
        <v>1</v>
      </c>
      <c r="D33" s="13" t="s">
        <v>24</v>
      </c>
      <c r="E33" s="25" t="s">
        <v>25</v>
      </c>
      <c r="F33" s="22" t="s">
        <v>26</v>
      </c>
    </row>
    <row r="34" spans="1:6" ht="15.75" customHeight="1">
      <c r="A34">
        <v>2</v>
      </c>
      <c r="B34" s="7">
        <v>221</v>
      </c>
      <c r="C34" s="2" t="str">
        <f t="shared" ref="C34:C40" si="6">IF(ISNA(VLOOKUP(B34,Overzicht,2,FALSE)),"",VLOOKUP(B34,Overzicht,2,FALSE))</f>
        <v>Fleurine van Logtestijn</v>
      </c>
      <c r="D34" s="2" t="str">
        <f t="shared" ref="D34:D40" si="7">IF(ISNA(VLOOKUP($B34,Overzicht,3,FALSE)),"",VLOOKUP($B34,Overzicht,3,FALSE))</f>
        <v>Pijnenburg</v>
      </c>
      <c r="E34" s="26">
        <v>10.029999999999999</v>
      </c>
      <c r="F34" s="23"/>
    </row>
    <row r="35" spans="1:6" ht="15.75" customHeight="1">
      <c r="A35">
        <v>3</v>
      </c>
      <c r="B35" s="7">
        <v>286</v>
      </c>
      <c r="C35" s="2" t="str">
        <f t="shared" si="6"/>
        <v>Rosanne van der Nooij</v>
      </c>
      <c r="D35" s="2" t="str">
        <f t="shared" si="7"/>
        <v>GAC</v>
      </c>
      <c r="E35" s="26">
        <v>10.23</v>
      </c>
      <c r="F35" s="23"/>
    </row>
    <row r="36" spans="1:6" ht="15.75" customHeight="1">
      <c r="A36">
        <v>4</v>
      </c>
      <c r="B36" s="7">
        <v>132</v>
      </c>
      <c r="C36" s="2" t="str">
        <f t="shared" si="6"/>
        <v>Jinke van der Sluis</v>
      </c>
      <c r="D36" s="2" t="str">
        <f t="shared" si="7"/>
        <v>Phoenix</v>
      </c>
      <c r="E36" s="26">
        <v>9.2799999999999994</v>
      </c>
      <c r="F36" s="23"/>
    </row>
    <row r="37" spans="1:6" ht="15.75" customHeight="1">
      <c r="A37">
        <v>5</v>
      </c>
      <c r="B37" s="7">
        <v>11</v>
      </c>
      <c r="C37" s="2" t="str">
        <f t="shared" si="6"/>
        <v>Paulien Karsemeijer</v>
      </c>
      <c r="D37" s="2" t="str">
        <f t="shared" si="7"/>
        <v>Clytoneus</v>
      </c>
      <c r="E37" s="26">
        <v>10.27</v>
      </c>
      <c r="F37" s="23"/>
    </row>
    <row r="38" spans="1:6" ht="15.75" customHeight="1">
      <c r="A38">
        <v>6</v>
      </c>
      <c r="B38" s="7">
        <v>125</v>
      </c>
      <c r="C38" s="2" t="str">
        <f t="shared" si="6"/>
        <v>Desirée van Beest</v>
      </c>
      <c r="D38" s="2" t="str">
        <f t="shared" si="7"/>
        <v>Atverni</v>
      </c>
      <c r="E38" s="26">
        <v>10.68</v>
      </c>
      <c r="F38" s="23"/>
    </row>
    <row r="39" spans="1:6" ht="15.75" customHeight="1">
      <c r="A39">
        <v>7</v>
      </c>
      <c r="B39" s="7">
        <v>67</v>
      </c>
      <c r="C39" s="2" t="str">
        <f t="shared" si="6"/>
        <v>Gwen Reuver</v>
      </c>
      <c r="D39" s="2" t="str">
        <f t="shared" si="7"/>
        <v>Almere 81</v>
      </c>
      <c r="E39" s="26">
        <v>9.19</v>
      </c>
      <c r="F39" s="23"/>
    </row>
    <row r="40" spans="1:6" ht="15.75" customHeight="1">
      <c r="A40">
        <v>8</v>
      </c>
      <c r="B40" s="7">
        <v>351</v>
      </c>
      <c r="C40" s="2" t="str">
        <f t="shared" si="6"/>
        <v>Lisanne Brouwer</v>
      </c>
      <c r="D40" s="2" t="str">
        <f t="shared" si="7"/>
        <v>Spirit</v>
      </c>
      <c r="E40" s="26">
        <v>8.92</v>
      </c>
      <c r="F40" s="23"/>
    </row>
    <row r="41" spans="1:6" ht="15.75" customHeight="1">
      <c r="B41" s="7"/>
      <c r="C41" s="2"/>
      <c r="D41" s="2"/>
      <c r="E41" s="27"/>
      <c r="F41" s="41"/>
    </row>
    <row r="42" spans="1:6" ht="15.75" customHeight="1">
      <c r="A42" s="13" t="s">
        <v>40</v>
      </c>
      <c r="B42" s="19"/>
      <c r="C42" s="13"/>
      <c r="D42" s="13"/>
      <c r="E42" s="25"/>
      <c r="F42" s="21"/>
    </row>
    <row r="43" spans="1:6" ht="15.75" customHeight="1">
      <c r="A43" s="13" t="s">
        <v>22</v>
      </c>
      <c r="B43" s="19" t="s">
        <v>23</v>
      </c>
      <c r="C43" s="13" t="s">
        <v>1</v>
      </c>
      <c r="D43" s="13" t="s">
        <v>24</v>
      </c>
      <c r="E43" s="25" t="s">
        <v>25</v>
      </c>
      <c r="F43" s="22" t="s">
        <v>26</v>
      </c>
    </row>
    <row r="44" spans="1:6" ht="15.75" customHeight="1">
      <c r="A44">
        <v>2</v>
      </c>
      <c r="B44" s="7">
        <v>222</v>
      </c>
      <c r="C44" s="2" t="str">
        <f t="shared" ref="C44:C49" si="8">IF(ISNA(VLOOKUP(B44,Overzicht,2,FALSE)),"",VLOOKUP(B44,Overzicht,2,FALSE))</f>
        <v>Kathleen de Boer</v>
      </c>
      <c r="D44" s="2" t="str">
        <f t="shared" ref="D44:D49" si="9">IF(ISNA(VLOOKUP($B44,Overzicht,3,FALSE)),"",VLOOKUP($B44,Overzicht,3,FALSE))</f>
        <v>Pijnenburg</v>
      </c>
      <c r="E44" s="26">
        <v>10.68</v>
      </c>
      <c r="F44" s="23"/>
    </row>
    <row r="45" spans="1:6" ht="15.75" customHeight="1">
      <c r="A45">
        <v>3</v>
      </c>
      <c r="B45" s="7">
        <v>289</v>
      </c>
      <c r="C45" s="2" t="str">
        <f t="shared" si="8"/>
        <v>Dille Wienese</v>
      </c>
      <c r="D45" s="2" t="str">
        <f t="shared" si="9"/>
        <v>GAC</v>
      </c>
      <c r="E45" s="26">
        <v>10.42</v>
      </c>
      <c r="F45" s="23"/>
    </row>
    <row r="46" spans="1:6" ht="15.75" customHeight="1">
      <c r="A46">
        <v>4</v>
      </c>
      <c r="B46" s="7">
        <v>130</v>
      </c>
      <c r="C46" s="2" t="str">
        <f t="shared" si="8"/>
        <v>Judith Kok</v>
      </c>
      <c r="D46" s="2" t="str">
        <f t="shared" si="9"/>
        <v>Phoenix</v>
      </c>
      <c r="E46" s="26">
        <v>10.46</v>
      </c>
      <c r="F46" s="23"/>
    </row>
    <row r="47" spans="1:6" ht="15.75" customHeight="1">
      <c r="A47">
        <v>5</v>
      </c>
      <c r="B47" s="7">
        <v>12</v>
      </c>
      <c r="C47" s="2" t="str">
        <f t="shared" si="8"/>
        <v>Eva van der Horst</v>
      </c>
      <c r="D47" s="2" t="str">
        <f t="shared" si="9"/>
        <v>Clytoneus</v>
      </c>
      <c r="E47" s="26">
        <v>10.3</v>
      </c>
      <c r="F47" s="23"/>
    </row>
    <row r="48" spans="1:6" ht="15.75" customHeight="1">
      <c r="A48">
        <v>6</v>
      </c>
      <c r="B48" s="7">
        <v>126</v>
      </c>
      <c r="C48" s="2" t="str">
        <f t="shared" si="8"/>
        <v>Suzanne Miltenburg</v>
      </c>
      <c r="D48" s="2" t="str">
        <f t="shared" si="9"/>
        <v>Atverni</v>
      </c>
      <c r="E48" s="26">
        <v>10.16</v>
      </c>
      <c r="F48" s="23"/>
    </row>
    <row r="49" spans="1:8" ht="15.75" customHeight="1">
      <c r="A49">
        <v>7</v>
      </c>
      <c r="B49" s="7">
        <v>68</v>
      </c>
      <c r="C49" s="2" t="str">
        <f t="shared" si="8"/>
        <v>Silke Linger</v>
      </c>
      <c r="D49" s="2" t="str">
        <f t="shared" si="9"/>
        <v>Almere 81</v>
      </c>
      <c r="E49" s="26">
        <v>10.39</v>
      </c>
      <c r="F49" s="23"/>
    </row>
    <row r="50" spans="1:8" ht="15.75" customHeight="1">
      <c r="F50" s="21"/>
    </row>
    <row r="52" spans="1:8" ht="15.75" customHeight="1">
      <c r="A52" s="13" t="s">
        <v>296</v>
      </c>
      <c r="B52" s="19" t="s">
        <v>33</v>
      </c>
      <c r="C52" s="1" t="s">
        <v>28</v>
      </c>
      <c r="F52" s="24"/>
      <c r="G52" s="24"/>
      <c r="H52" s="24"/>
    </row>
    <row r="53" spans="1:8" ht="15.75" customHeight="1">
      <c r="A53" s="13" t="s">
        <v>268</v>
      </c>
      <c r="B53" s="19"/>
      <c r="C53" s="13"/>
      <c r="E53" s="25" t="s">
        <v>29</v>
      </c>
      <c r="F53" s="25" t="s">
        <v>30</v>
      </c>
      <c r="G53" s="25" t="s">
        <v>31</v>
      </c>
      <c r="H53" s="25" t="s">
        <v>32</v>
      </c>
    </row>
    <row r="54" spans="1:8" ht="15.75" customHeight="1">
      <c r="A54">
        <v>1</v>
      </c>
      <c r="B54" s="7">
        <v>13</v>
      </c>
      <c r="C54" s="2" t="str">
        <f t="shared" ref="C54:C70" si="10">IF(ISNA(VLOOKUP(B54,Overzicht,2,FALSE)),"",VLOOKUP(B54,Overzicht,2,FALSE))</f>
        <v>Marije van Duuren</v>
      </c>
      <c r="D54" s="2" t="str">
        <f t="shared" ref="D54:D70" si="11">IF(ISNA(VLOOKUP($B54,Overzicht,3,FALSE)),"",VLOOKUP($B54,Overzicht,3,FALSE))</f>
        <v>Clytoneus</v>
      </c>
      <c r="E54" s="26"/>
      <c r="F54" s="26"/>
      <c r="G54" s="26"/>
      <c r="H54" s="26">
        <v>4.34</v>
      </c>
    </row>
    <row r="55" spans="1:8" ht="15.75" customHeight="1">
      <c r="A55">
        <v>2</v>
      </c>
      <c r="B55" s="7">
        <v>284</v>
      </c>
      <c r="C55" s="2" t="str">
        <f t="shared" si="10"/>
        <v>Robin Loos</v>
      </c>
      <c r="D55" s="2" t="str">
        <f t="shared" si="11"/>
        <v>GAC</v>
      </c>
      <c r="E55" s="26"/>
      <c r="F55" s="26"/>
      <c r="G55" s="26"/>
      <c r="H55" s="26">
        <v>7.46</v>
      </c>
    </row>
    <row r="56" spans="1:8" ht="15.75" customHeight="1">
      <c r="A56">
        <v>3</v>
      </c>
      <c r="B56" s="7">
        <v>66</v>
      </c>
      <c r="C56" s="2" t="str">
        <f t="shared" si="10"/>
        <v>Marjolijne Niesing</v>
      </c>
      <c r="D56" s="2" t="str">
        <f t="shared" si="11"/>
        <v>Almere 81</v>
      </c>
      <c r="E56" s="26"/>
      <c r="F56" s="26"/>
      <c r="G56" s="26"/>
      <c r="H56" s="26">
        <v>6.36</v>
      </c>
    </row>
    <row r="57" spans="1:8" ht="15.75" customHeight="1">
      <c r="A57">
        <v>4</v>
      </c>
      <c r="B57" s="7">
        <v>11</v>
      </c>
      <c r="C57" s="2" t="str">
        <f t="shared" si="10"/>
        <v>Paulien Karsemeijer</v>
      </c>
      <c r="D57" s="2" t="str">
        <f t="shared" si="11"/>
        <v>Clytoneus</v>
      </c>
      <c r="E57" s="26"/>
      <c r="F57" s="26"/>
      <c r="G57" s="26"/>
      <c r="H57" s="26">
        <v>6.86</v>
      </c>
    </row>
    <row r="58" spans="1:8" ht="15.75" customHeight="1">
      <c r="A58">
        <v>5</v>
      </c>
      <c r="B58" s="7">
        <v>246</v>
      </c>
      <c r="C58" s="2" t="str">
        <f t="shared" si="10"/>
        <v>Janiek Elands</v>
      </c>
      <c r="D58" s="2" t="str">
        <f t="shared" si="11"/>
        <v>Hellas</v>
      </c>
      <c r="E58" s="26"/>
      <c r="F58" s="26"/>
      <c r="G58" s="26"/>
      <c r="H58" s="26">
        <v>7.19</v>
      </c>
    </row>
    <row r="59" spans="1:8" ht="15.75" customHeight="1">
      <c r="A59">
        <v>6</v>
      </c>
      <c r="B59" s="7">
        <v>286</v>
      </c>
      <c r="C59" s="2" t="str">
        <f t="shared" si="10"/>
        <v>Rosanne van der Nooij</v>
      </c>
      <c r="D59" s="2" t="str">
        <f t="shared" si="11"/>
        <v>GAC</v>
      </c>
      <c r="E59" s="26"/>
      <c r="F59" s="26"/>
      <c r="G59" s="26"/>
      <c r="H59" s="26">
        <v>5.66</v>
      </c>
    </row>
    <row r="60" spans="1:8" ht="15.75" customHeight="1">
      <c r="A60">
        <v>7</v>
      </c>
      <c r="B60" s="7">
        <v>67</v>
      </c>
      <c r="C60" s="2" t="str">
        <f t="shared" si="10"/>
        <v>Gwen Reuver</v>
      </c>
      <c r="D60" s="2" t="str">
        <f t="shared" si="11"/>
        <v>Almere 81</v>
      </c>
      <c r="E60" s="26"/>
      <c r="F60" s="26"/>
      <c r="G60" s="26"/>
      <c r="H60" s="26">
        <v>6.99</v>
      </c>
    </row>
    <row r="61" spans="1:8" ht="15.75" customHeight="1">
      <c r="A61">
        <v>8</v>
      </c>
      <c r="B61" s="7">
        <v>9</v>
      </c>
      <c r="C61" s="2" t="str">
        <f t="shared" si="10"/>
        <v>Britta de Haan</v>
      </c>
      <c r="D61" s="2" t="str">
        <f t="shared" si="11"/>
        <v>Clytoneus</v>
      </c>
      <c r="E61" s="26"/>
      <c r="F61" s="26"/>
      <c r="G61" s="26"/>
      <c r="H61" s="26">
        <v>8.3000000000000007</v>
      </c>
    </row>
    <row r="62" spans="1:8" ht="15.75" customHeight="1">
      <c r="A62">
        <v>9</v>
      </c>
      <c r="B62" s="7">
        <v>72</v>
      </c>
      <c r="C62" s="2" t="str">
        <f t="shared" si="10"/>
        <v>Tjeerdtje van Gastel</v>
      </c>
      <c r="D62" s="2" t="str">
        <f t="shared" si="11"/>
        <v>Triathlon</v>
      </c>
      <c r="E62" s="26"/>
      <c r="F62" s="26"/>
      <c r="G62" s="26"/>
      <c r="H62" s="26">
        <v>6.96</v>
      </c>
    </row>
    <row r="63" spans="1:8" ht="15.75" customHeight="1">
      <c r="A63">
        <v>10</v>
      </c>
      <c r="B63" s="7">
        <v>70</v>
      </c>
      <c r="C63" s="2" t="str">
        <f t="shared" si="10"/>
        <v>Femke v.d. Wal</v>
      </c>
      <c r="D63" s="2" t="str">
        <f t="shared" si="11"/>
        <v>Almere 81</v>
      </c>
      <c r="E63" s="26"/>
      <c r="F63" s="26"/>
      <c r="G63" s="26"/>
      <c r="H63" s="26">
        <v>5.1100000000000003</v>
      </c>
    </row>
    <row r="64" spans="1:8" ht="15.75" customHeight="1">
      <c r="A64">
        <v>11</v>
      </c>
      <c r="B64" s="7">
        <v>287</v>
      </c>
      <c r="C64" s="2" t="str">
        <f t="shared" si="10"/>
        <v>Luna van der Pas</v>
      </c>
      <c r="D64" s="2" t="str">
        <f t="shared" si="11"/>
        <v>GAC</v>
      </c>
      <c r="E64" s="26"/>
      <c r="F64" s="26"/>
      <c r="G64" s="26"/>
      <c r="H64" s="26">
        <v>5.05</v>
      </c>
    </row>
    <row r="65" spans="1:8" ht="15.75" customHeight="1">
      <c r="A65">
        <v>12</v>
      </c>
      <c r="B65" s="7">
        <v>10</v>
      </c>
      <c r="C65" s="2" t="str">
        <f t="shared" si="10"/>
        <v>Ilonka Dekker</v>
      </c>
      <c r="D65" s="2" t="str">
        <f t="shared" si="11"/>
        <v>Clytoneus</v>
      </c>
      <c r="E65" s="26"/>
      <c r="F65" s="26"/>
      <c r="G65" s="26"/>
      <c r="H65" s="26">
        <v>5.27</v>
      </c>
    </row>
    <row r="66" spans="1:8" ht="15.75" customHeight="1">
      <c r="A66">
        <v>13</v>
      </c>
      <c r="B66" s="7">
        <v>68</v>
      </c>
      <c r="C66" s="2" t="str">
        <f t="shared" si="10"/>
        <v>Silke Linger</v>
      </c>
      <c r="D66" s="2" t="str">
        <f t="shared" si="11"/>
        <v>Almere 81</v>
      </c>
      <c r="E66" s="26"/>
      <c r="F66" s="26"/>
      <c r="G66" s="26"/>
      <c r="H66" s="26">
        <v>5.67</v>
      </c>
    </row>
    <row r="67" spans="1:8" ht="15.75" customHeight="1">
      <c r="A67">
        <v>14</v>
      </c>
      <c r="B67" s="7">
        <v>288</v>
      </c>
      <c r="C67" s="2" t="str">
        <f t="shared" si="10"/>
        <v>Sterre Weber</v>
      </c>
      <c r="D67" s="2" t="str">
        <f t="shared" si="11"/>
        <v>GAC</v>
      </c>
      <c r="E67" s="26"/>
      <c r="F67" s="26"/>
      <c r="G67" s="26"/>
      <c r="H67" s="26">
        <v>6.59</v>
      </c>
    </row>
    <row r="68" spans="1:8" ht="15.75" customHeight="1">
      <c r="A68">
        <v>15</v>
      </c>
      <c r="B68" s="7">
        <v>12</v>
      </c>
      <c r="C68" s="2" t="str">
        <f t="shared" si="10"/>
        <v>Eva van der Horst</v>
      </c>
      <c r="D68" s="2" t="str">
        <f t="shared" si="11"/>
        <v>Clytoneus</v>
      </c>
      <c r="E68" s="26"/>
      <c r="F68" s="26"/>
      <c r="G68" s="26"/>
      <c r="H68" s="26">
        <v>4.9400000000000004</v>
      </c>
    </row>
    <row r="69" spans="1:8" ht="15.75" customHeight="1">
      <c r="A69">
        <v>16</v>
      </c>
      <c r="B69" s="7">
        <v>289</v>
      </c>
      <c r="C69" s="2" t="str">
        <f t="shared" si="10"/>
        <v>Dille Wienese</v>
      </c>
      <c r="D69" s="2" t="str">
        <f t="shared" si="11"/>
        <v>GAC</v>
      </c>
      <c r="E69" s="26"/>
      <c r="F69" s="26"/>
      <c r="G69" s="26"/>
      <c r="H69" s="26">
        <v>6.69</v>
      </c>
    </row>
    <row r="70" spans="1:8" ht="15.75" customHeight="1">
      <c r="A70">
        <v>17</v>
      </c>
      <c r="B70" s="7">
        <v>69</v>
      </c>
      <c r="C70" s="2" t="str">
        <f t="shared" si="10"/>
        <v>Lesley Dreyling</v>
      </c>
      <c r="D70" s="2" t="str">
        <f t="shared" si="11"/>
        <v>Almere 81</v>
      </c>
      <c r="E70" s="26"/>
      <c r="F70" s="26"/>
      <c r="G70" s="26"/>
      <c r="H70" s="26">
        <v>6.03</v>
      </c>
    </row>
    <row r="72" spans="1:8" ht="15.75" customHeight="1">
      <c r="A72" s="13" t="s">
        <v>296</v>
      </c>
      <c r="B72" s="19" t="s">
        <v>33</v>
      </c>
      <c r="C72" s="1" t="s">
        <v>28</v>
      </c>
      <c r="F72" s="24"/>
      <c r="G72" s="24"/>
      <c r="H72" s="24"/>
    </row>
    <row r="73" spans="1:8" ht="15.75" customHeight="1">
      <c r="A73" s="13" t="s">
        <v>269</v>
      </c>
      <c r="B73" s="19"/>
      <c r="C73" s="13"/>
      <c r="E73" s="25" t="s">
        <v>29</v>
      </c>
      <c r="F73" s="25" t="s">
        <v>30</v>
      </c>
      <c r="G73" s="25" t="s">
        <v>31</v>
      </c>
      <c r="H73" s="25" t="s">
        <v>32</v>
      </c>
    </row>
    <row r="74" spans="1:8" ht="15.75" customHeight="1">
      <c r="A74">
        <v>1</v>
      </c>
      <c r="B74" s="7">
        <v>125</v>
      </c>
      <c r="C74" s="2" t="str">
        <f t="shared" ref="C74:C90" si="12">IF(ISNA(VLOOKUP(B74,Overzicht,2,FALSE)),"",VLOOKUP(B74,Overzicht,2,FALSE))</f>
        <v>Desirée van Beest</v>
      </c>
      <c r="D74" s="2" t="str">
        <f t="shared" ref="D74:D90" si="13">IF(ISNA(VLOOKUP($B74,Overzicht,3,FALSE)),"",VLOOKUP($B74,Overzicht,3,FALSE))</f>
        <v>Atverni</v>
      </c>
      <c r="E74" s="26"/>
      <c r="F74" s="26"/>
      <c r="G74" s="26"/>
      <c r="H74" s="26">
        <v>5.65</v>
      </c>
    </row>
    <row r="75" spans="1:8" ht="15.75" customHeight="1">
      <c r="A75">
        <v>2</v>
      </c>
      <c r="B75" s="7">
        <v>132</v>
      </c>
      <c r="C75" s="2" t="str">
        <f t="shared" si="12"/>
        <v>Jinke van der Sluis</v>
      </c>
      <c r="D75" s="2" t="str">
        <f t="shared" si="13"/>
        <v>Phoenix</v>
      </c>
      <c r="E75" s="26"/>
      <c r="F75" s="26"/>
      <c r="G75" s="26"/>
      <c r="H75" s="26">
        <v>7.15</v>
      </c>
    </row>
    <row r="76" spans="1:8" ht="15.75" customHeight="1">
      <c r="A76">
        <v>3</v>
      </c>
      <c r="B76" s="7">
        <v>220</v>
      </c>
      <c r="C76" s="2" t="str">
        <f t="shared" si="12"/>
        <v>Kelly Villafana</v>
      </c>
      <c r="D76" s="2" t="str">
        <f t="shared" si="13"/>
        <v>Pijnenburg</v>
      </c>
      <c r="E76" s="26"/>
      <c r="F76" s="26"/>
      <c r="G76" s="26"/>
      <c r="H76" s="26">
        <v>6.5</v>
      </c>
    </row>
    <row r="77" spans="1:8" ht="15.75" customHeight="1">
      <c r="A77">
        <v>4</v>
      </c>
      <c r="B77" s="7">
        <v>131</v>
      </c>
      <c r="C77" s="2" t="str">
        <f t="shared" si="12"/>
        <v>Robin Szczerba</v>
      </c>
      <c r="D77" s="2" t="str">
        <f t="shared" si="13"/>
        <v>Phoenix</v>
      </c>
      <c r="E77" s="26"/>
      <c r="F77" s="26"/>
      <c r="G77" s="26"/>
      <c r="H77" s="26">
        <v>6.38</v>
      </c>
    </row>
    <row r="78" spans="1:8" ht="15.75" customHeight="1">
      <c r="A78">
        <v>5</v>
      </c>
      <c r="B78" s="7">
        <v>124</v>
      </c>
      <c r="C78" s="2" t="str">
        <f t="shared" si="12"/>
        <v>Anouk van der Linden</v>
      </c>
      <c r="D78" s="2" t="str">
        <f t="shared" si="13"/>
        <v>Atverni</v>
      </c>
      <c r="E78" s="26"/>
      <c r="F78" s="26"/>
      <c r="G78" s="26"/>
      <c r="H78" s="26">
        <v>5.81</v>
      </c>
    </row>
    <row r="79" spans="1:8" ht="15.75" customHeight="1">
      <c r="A79">
        <v>6</v>
      </c>
      <c r="B79" s="7">
        <v>351</v>
      </c>
      <c r="C79" s="2" t="str">
        <f t="shared" si="12"/>
        <v>Lisanne Brouwer</v>
      </c>
      <c r="D79" s="2" t="str">
        <f t="shared" si="13"/>
        <v>Spirit</v>
      </c>
      <c r="E79" s="26"/>
      <c r="F79" s="26"/>
      <c r="G79" s="26"/>
      <c r="H79" s="26">
        <v>6.68</v>
      </c>
    </row>
    <row r="80" spans="1:8" ht="15.75" customHeight="1">
      <c r="A80">
        <v>7</v>
      </c>
      <c r="B80" s="7">
        <v>219</v>
      </c>
      <c r="C80" s="2" t="str">
        <f t="shared" si="12"/>
        <v>Famke Broekhuizen</v>
      </c>
      <c r="D80" s="2" t="str">
        <f t="shared" si="13"/>
        <v>Pijnenburg</v>
      </c>
      <c r="E80" s="26"/>
      <c r="F80" s="26"/>
      <c r="G80" s="26"/>
      <c r="H80" s="26">
        <v>7.58</v>
      </c>
    </row>
    <row r="81" spans="1:8" ht="15.75" customHeight="1">
      <c r="A81">
        <v>8</v>
      </c>
      <c r="B81" s="7">
        <v>126</v>
      </c>
      <c r="C81" s="2" t="str">
        <f t="shared" si="12"/>
        <v>Suzanne Miltenburg</v>
      </c>
      <c r="D81" s="2" t="str">
        <f t="shared" si="13"/>
        <v>Atverni</v>
      </c>
      <c r="E81" s="26"/>
      <c r="F81" s="26"/>
      <c r="G81" s="26"/>
      <c r="H81" s="26">
        <v>6.48</v>
      </c>
    </row>
    <row r="82" spans="1:8" ht="15.75" customHeight="1">
      <c r="A82">
        <v>9</v>
      </c>
      <c r="B82" s="7">
        <v>130</v>
      </c>
      <c r="C82" s="2" t="str">
        <f t="shared" si="12"/>
        <v>Judith Kok</v>
      </c>
      <c r="D82" s="2" t="str">
        <f t="shared" si="13"/>
        <v>Phoenix</v>
      </c>
      <c r="E82" s="26"/>
      <c r="F82" s="26"/>
      <c r="G82" s="26"/>
      <c r="H82" s="26">
        <v>5.14</v>
      </c>
    </row>
    <row r="83" spans="1:8" ht="15.75" customHeight="1">
      <c r="A83">
        <v>10</v>
      </c>
      <c r="B83" s="7">
        <v>221</v>
      </c>
      <c r="C83" s="2" t="str">
        <f t="shared" si="12"/>
        <v>Fleurine van Logtestijn</v>
      </c>
      <c r="D83" s="2" t="str">
        <f t="shared" si="13"/>
        <v>Pijnenburg</v>
      </c>
      <c r="E83" s="26"/>
      <c r="F83" s="26"/>
      <c r="G83" s="26"/>
      <c r="H83" s="26">
        <v>4.91</v>
      </c>
    </row>
    <row r="84" spans="1:8" ht="15.75" customHeight="1">
      <c r="A84">
        <v>11</v>
      </c>
      <c r="B84" s="7">
        <v>123</v>
      </c>
      <c r="C84" s="2" t="str">
        <f t="shared" si="12"/>
        <v>Ameze Ajayi</v>
      </c>
      <c r="D84" s="2" t="str">
        <f t="shared" si="13"/>
        <v>Atverni</v>
      </c>
      <c r="E84" s="26"/>
      <c r="F84" s="26"/>
      <c r="G84" s="26"/>
      <c r="H84" s="26">
        <v>5.92</v>
      </c>
    </row>
    <row r="85" spans="1:8" ht="15.75" customHeight="1">
      <c r="A85">
        <v>12</v>
      </c>
      <c r="B85" s="7">
        <v>218</v>
      </c>
      <c r="C85" s="2" t="str">
        <f t="shared" si="12"/>
        <v>Wouke van 't Klooster</v>
      </c>
      <c r="D85" s="2" t="str">
        <f t="shared" si="13"/>
        <v>Pijnenburg</v>
      </c>
      <c r="E85" s="26"/>
      <c r="F85" s="26"/>
      <c r="G85" s="26"/>
      <c r="H85" s="26">
        <v>5.52</v>
      </c>
    </row>
    <row r="86" spans="1:8" ht="15.75" customHeight="1">
      <c r="A86">
        <v>13</v>
      </c>
      <c r="B86" s="7">
        <v>133</v>
      </c>
      <c r="C86" s="2" t="str">
        <f t="shared" si="12"/>
        <v>Zwanet Young</v>
      </c>
      <c r="D86" s="2" t="str">
        <f t="shared" si="13"/>
        <v>Phoenix</v>
      </c>
      <c r="E86" s="26"/>
      <c r="F86" s="26"/>
      <c r="G86" s="26"/>
      <c r="H86" s="26">
        <v>5.98</v>
      </c>
    </row>
    <row r="87" spans="1:8" ht="15.75" customHeight="1">
      <c r="A87">
        <v>14</v>
      </c>
      <c r="B87" s="7">
        <v>222</v>
      </c>
      <c r="C87" s="2" t="str">
        <f t="shared" si="12"/>
        <v>Kathleen de Boer</v>
      </c>
      <c r="D87" s="2" t="str">
        <f t="shared" si="13"/>
        <v>Pijnenburg</v>
      </c>
      <c r="E87" s="26"/>
      <c r="F87" s="26"/>
      <c r="G87" s="26"/>
      <c r="H87" s="26">
        <v>7.34</v>
      </c>
    </row>
    <row r="88" spans="1:8" ht="15.75" customHeight="1">
      <c r="A88">
        <v>15</v>
      </c>
      <c r="B88" s="7">
        <v>143</v>
      </c>
      <c r="C88" s="2" t="str">
        <f t="shared" si="12"/>
        <v>Jenny Jager</v>
      </c>
      <c r="D88" s="2" t="str">
        <f t="shared" si="13"/>
        <v>Fit</v>
      </c>
      <c r="E88" s="26"/>
      <c r="F88" s="26"/>
      <c r="G88" s="26"/>
      <c r="H88" s="26">
        <v>5.88</v>
      </c>
    </row>
    <row r="89" spans="1:8" ht="15.75" customHeight="1">
      <c r="A89">
        <v>16</v>
      </c>
      <c r="B89" s="7">
        <v>134</v>
      </c>
      <c r="C89" s="2" t="str">
        <f t="shared" si="12"/>
        <v>Yara van der Heijden</v>
      </c>
      <c r="D89" s="2" t="str">
        <f t="shared" si="13"/>
        <v>Phoenix</v>
      </c>
      <c r="E89" s="26"/>
      <c r="F89" s="26"/>
      <c r="G89" s="26"/>
      <c r="H89" s="26">
        <v>5.91</v>
      </c>
    </row>
    <row r="90" spans="1:8" ht="15.75" customHeight="1">
      <c r="A90">
        <v>17</v>
      </c>
      <c r="B90" s="7">
        <v>122</v>
      </c>
      <c r="C90" s="2" t="str">
        <f t="shared" si="12"/>
        <v>Nida Huijben</v>
      </c>
      <c r="D90" s="2" t="str">
        <f t="shared" si="13"/>
        <v>Atverni</v>
      </c>
      <c r="E90" s="26"/>
      <c r="F90" s="26"/>
      <c r="G90" s="26"/>
      <c r="H90" s="26">
        <v>6.51</v>
      </c>
    </row>
    <row r="92" spans="1:8" ht="15.75" customHeight="1">
      <c r="A92" s="13" t="s">
        <v>77</v>
      </c>
      <c r="B92" s="19" t="s">
        <v>33</v>
      </c>
      <c r="C92" s="1"/>
      <c r="F92" s="24"/>
      <c r="G92" s="24"/>
      <c r="H92" s="24"/>
    </row>
    <row r="93" spans="1:8" ht="15.75" customHeight="1">
      <c r="A93" s="13" t="s">
        <v>271</v>
      </c>
      <c r="B93" s="19"/>
      <c r="C93" s="13"/>
      <c r="E93" s="25" t="s">
        <v>29</v>
      </c>
      <c r="F93" s="25" t="s">
        <v>30</v>
      </c>
      <c r="G93" s="25" t="s">
        <v>31</v>
      </c>
      <c r="H93" s="25" t="s">
        <v>32</v>
      </c>
    </row>
    <row r="94" spans="1:8" ht="15.75" customHeight="1">
      <c r="A94">
        <v>1</v>
      </c>
      <c r="B94" s="7">
        <v>13</v>
      </c>
      <c r="C94" s="2" t="str">
        <f t="shared" ref="C94:C130" si="14">IF(ISNA(VLOOKUP(B94,Overzicht,2,FALSE)),"",VLOOKUP(B94,Overzicht,2,FALSE))</f>
        <v>Marije van Duuren</v>
      </c>
      <c r="D94" s="2" t="str">
        <f t="shared" ref="D94:D130" si="15">IF(ISNA(VLOOKUP($B94,Overzicht,3,FALSE)),"",VLOOKUP($B94,Overzicht,3,FALSE))</f>
        <v>Clytoneus</v>
      </c>
      <c r="E94" s="26"/>
      <c r="F94" s="26"/>
      <c r="G94" s="26"/>
      <c r="H94" s="26">
        <v>3.43</v>
      </c>
    </row>
    <row r="95" spans="1:8" ht="15.75" customHeight="1">
      <c r="A95">
        <v>2</v>
      </c>
      <c r="B95" s="7">
        <v>284</v>
      </c>
      <c r="C95" s="2" t="str">
        <f t="shared" si="14"/>
        <v>Robin Loos</v>
      </c>
      <c r="D95" s="2" t="str">
        <f t="shared" si="15"/>
        <v>GAC</v>
      </c>
      <c r="E95" s="26"/>
      <c r="F95" s="26"/>
      <c r="G95" s="26"/>
      <c r="H95" s="26">
        <v>3.79</v>
      </c>
    </row>
    <row r="96" spans="1:8" ht="15.75" customHeight="1">
      <c r="A96">
        <v>3</v>
      </c>
      <c r="B96" s="7">
        <v>66</v>
      </c>
      <c r="C96" s="2" t="str">
        <f t="shared" si="14"/>
        <v>Marjolijne Niesing</v>
      </c>
      <c r="D96" s="2" t="str">
        <f t="shared" si="15"/>
        <v>Almere 81</v>
      </c>
      <c r="E96" s="26"/>
      <c r="F96" s="26"/>
      <c r="G96" s="30"/>
      <c r="H96" s="26">
        <v>3.72</v>
      </c>
    </row>
    <row r="97" spans="1:8" ht="15.75" customHeight="1">
      <c r="A97">
        <v>4</v>
      </c>
      <c r="B97" s="7">
        <v>11</v>
      </c>
      <c r="C97" s="2" t="str">
        <f t="shared" si="14"/>
        <v>Paulien Karsemeijer</v>
      </c>
      <c r="D97" s="2" t="str">
        <f t="shared" si="15"/>
        <v>Clytoneus</v>
      </c>
      <c r="E97" s="26"/>
      <c r="F97" s="26"/>
      <c r="G97" s="26"/>
      <c r="H97" s="26">
        <v>3.95</v>
      </c>
    </row>
    <row r="98" spans="1:8" ht="15.75" customHeight="1">
      <c r="A98">
        <v>5</v>
      </c>
      <c r="B98" s="7">
        <v>246</v>
      </c>
      <c r="C98" s="2" t="str">
        <f t="shared" si="14"/>
        <v>Janiek Elands</v>
      </c>
      <c r="D98" s="2" t="str">
        <f t="shared" si="15"/>
        <v>Hellas</v>
      </c>
      <c r="E98" s="26"/>
      <c r="F98" s="26"/>
      <c r="G98" s="26"/>
      <c r="H98" s="26">
        <v>3.64</v>
      </c>
    </row>
    <row r="99" spans="1:8" ht="15.75" customHeight="1">
      <c r="A99">
        <v>6</v>
      </c>
      <c r="B99" s="7">
        <v>286</v>
      </c>
      <c r="C99" s="2" t="str">
        <f t="shared" si="14"/>
        <v>Rosanne van der Nooij</v>
      </c>
      <c r="D99" s="2" t="str">
        <f t="shared" si="15"/>
        <v>GAC</v>
      </c>
      <c r="E99" s="26"/>
      <c r="F99" s="26"/>
      <c r="G99" s="26"/>
      <c r="H99" s="26">
        <v>3.45</v>
      </c>
    </row>
    <row r="100" spans="1:8" ht="15.75" customHeight="1">
      <c r="A100">
        <v>7</v>
      </c>
      <c r="B100" s="7">
        <v>67</v>
      </c>
      <c r="C100" s="2" t="str">
        <f t="shared" si="14"/>
        <v>Gwen Reuver</v>
      </c>
      <c r="D100" s="2" t="str">
        <f t="shared" si="15"/>
        <v>Almere 81</v>
      </c>
      <c r="E100" s="26"/>
      <c r="F100" s="26"/>
      <c r="G100" s="26"/>
      <c r="H100" s="26">
        <v>3.79</v>
      </c>
    </row>
    <row r="101" spans="1:8" ht="15.75" customHeight="1">
      <c r="A101">
        <v>8</v>
      </c>
      <c r="B101" s="7">
        <v>9</v>
      </c>
      <c r="C101" s="2" t="str">
        <f t="shared" si="14"/>
        <v>Britta de Haan</v>
      </c>
      <c r="D101" s="2" t="str">
        <f t="shared" si="15"/>
        <v>Clytoneus</v>
      </c>
      <c r="E101" s="26"/>
      <c r="F101" s="26"/>
      <c r="G101" s="26"/>
      <c r="H101" s="26">
        <v>0</v>
      </c>
    </row>
    <row r="102" spans="1:8" ht="15.75" customHeight="1">
      <c r="A102">
        <v>9</v>
      </c>
      <c r="B102" s="7">
        <v>72</v>
      </c>
      <c r="C102" s="2" t="str">
        <f t="shared" si="14"/>
        <v>Tjeerdtje van Gastel</v>
      </c>
      <c r="D102" s="2" t="str">
        <f t="shared" si="15"/>
        <v>Triathlon</v>
      </c>
      <c r="E102" s="26"/>
      <c r="F102" s="26"/>
      <c r="G102" s="26"/>
      <c r="H102" s="26">
        <v>3.84</v>
      </c>
    </row>
    <row r="103" spans="1:8" ht="15.75" customHeight="1">
      <c r="A103">
        <v>10</v>
      </c>
      <c r="B103" s="7">
        <v>70</v>
      </c>
      <c r="C103" s="2" t="str">
        <f t="shared" si="14"/>
        <v>Femke v.d. Wal</v>
      </c>
      <c r="D103" s="2" t="str">
        <f t="shared" si="15"/>
        <v>Almere 81</v>
      </c>
      <c r="E103" s="26"/>
      <c r="F103" s="26"/>
      <c r="G103" s="26"/>
      <c r="H103" s="26">
        <v>3.49</v>
      </c>
    </row>
    <row r="104" spans="1:8" ht="15.75" customHeight="1">
      <c r="A104">
        <v>11</v>
      </c>
      <c r="B104" s="7">
        <v>287</v>
      </c>
      <c r="C104" s="2" t="str">
        <f t="shared" si="14"/>
        <v>Luna van der Pas</v>
      </c>
      <c r="D104" s="2" t="str">
        <f t="shared" si="15"/>
        <v>GAC</v>
      </c>
      <c r="E104" s="26"/>
      <c r="F104" s="26"/>
      <c r="G104" s="26"/>
      <c r="H104" s="26">
        <v>3.33</v>
      </c>
    </row>
    <row r="105" spans="1:8" ht="15.75" customHeight="1">
      <c r="A105">
        <v>12</v>
      </c>
      <c r="B105" s="7">
        <v>10</v>
      </c>
      <c r="C105" s="2" t="str">
        <f t="shared" si="14"/>
        <v>Ilonka Dekker</v>
      </c>
      <c r="D105" s="2" t="str">
        <f t="shared" si="15"/>
        <v>Clytoneus</v>
      </c>
      <c r="E105" s="26"/>
      <c r="F105" s="26"/>
      <c r="G105" s="26"/>
      <c r="H105" s="26">
        <v>3.22</v>
      </c>
    </row>
    <row r="106" spans="1:8" ht="15.75" customHeight="1">
      <c r="A106">
        <v>13</v>
      </c>
      <c r="B106" s="7">
        <v>68</v>
      </c>
      <c r="C106" s="2" t="str">
        <f t="shared" si="14"/>
        <v>Silke Linger</v>
      </c>
      <c r="D106" s="2" t="str">
        <f t="shared" si="15"/>
        <v>Almere 81</v>
      </c>
      <c r="E106" s="26"/>
      <c r="F106" s="26"/>
      <c r="G106" s="26"/>
      <c r="H106" s="26">
        <v>3.58</v>
      </c>
    </row>
    <row r="107" spans="1:8" ht="15.75" customHeight="1">
      <c r="A107">
        <v>14</v>
      </c>
      <c r="B107" s="7">
        <v>288</v>
      </c>
      <c r="C107" s="2" t="str">
        <f t="shared" si="14"/>
        <v>Sterre Weber</v>
      </c>
      <c r="D107" s="2" t="str">
        <f t="shared" si="15"/>
        <v>GAC</v>
      </c>
      <c r="E107" s="26"/>
      <c r="F107" s="26"/>
      <c r="G107" s="26"/>
      <c r="H107" s="26">
        <v>3.95</v>
      </c>
    </row>
    <row r="108" spans="1:8" ht="15.75" customHeight="1">
      <c r="A108">
        <v>15</v>
      </c>
      <c r="B108" s="7">
        <v>12</v>
      </c>
      <c r="C108" s="2" t="str">
        <f t="shared" si="14"/>
        <v>Eva van der Horst</v>
      </c>
      <c r="D108" s="2" t="str">
        <f t="shared" si="15"/>
        <v>Clytoneus</v>
      </c>
      <c r="E108" s="26"/>
      <c r="F108" s="26"/>
      <c r="G108" s="26"/>
      <c r="H108" s="26">
        <v>3.51</v>
      </c>
    </row>
    <row r="109" spans="1:8" ht="15.75" customHeight="1">
      <c r="A109">
        <v>16</v>
      </c>
      <c r="B109" s="7">
        <v>289</v>
      </c>
      <c r="C109" s="2" t="str">
        <f t="shared" si="14"/>
        <v>Dille Wienese</v>
      </c>
      <c r="D109" s="2" t="str">
        <f t="shared" si="15"/>
        <v>GAC</v>
      </c>
      <c r="E109" s="26"/>
      <c r="F109" s="26"/>
      <c r="G109" s="26"/>
      <c r="H109" s="26">
        <v>3.61</v>
      </c>
    </row>
    <row r="110" spans="1:8" ht="15.75" customHeight="1">
      <c r="A110">
        <v>17</v>
      </c>
      <c r="B110" s="7">
        <v>69</v>
      </c>
      <c r="C110" s="2" t="str">
        <f t="shared" si="14"/>
        <v>Lesley Dreyling</v>
      </c>
      <c r="D110" s="2" t="str">
        <f t="shared" si="15"/>
        <v>Almere 81</v>
      </c>
      <c r="E110" s="26"/>
      <c r="F110" s="26"/>
      <c r="G110" s="26"/>
      <c r="H110" s="26">
        <v>3.78</v>
      </c>
    </row>
    <row r="111" spans="1:8" ht="15.75" customHeight="1">
      <c r="B111" s="7"/>
      <c r="C111" s="2"/>
      <c r="D111" s="2"/>
    </row>
    <row r="112" spans="1:8" ht="15.75" customHeight="1">
      <c r="A112" s="13" t="s">
        <v>297</v>
      </c>
      <c r="B112" s="19" t="s">
        <v>33</v>
      </c>
      <c r="C112" s="1"/>
      <c r="F112" s="24"/>
      <c r="G112" s="24"/>
      <c r="H112" s="24"/>
    </row>
    <row r="113" spans="1:8" ht="15.75" customHeight="1">
      <c r="A113" s="13" t="s">
        <v>272</v>
      </c>
      <c r="B113" s="19"/>
      <c r="C113" s="13"/>
      <c r="E113" s="25" t="s">
        <v>29</v>
      </c>
      <c r="F113" s="25" t="s">
        <v>30</v>
      </c>
      <c r="G113" s="25" t="s">
        <v>31</v>
      </c>
      <c r="H113" s="25" t="s">
        <v>32</v>
      </c>
    </row>
    <row r="114" spans="1:8" ht="15.75" customHeight="1">
      <c r="A114">
        <v>1</v>
      </c>
      <c r="B114" s="7">
        <v>125</v>
      </c>
      <c r="C114" s="2" t="str">
        <f t="shared" si="14"/>
        <v>Desirée van Beest</v>
      </c>
      <c r="D114" s="2" t="str">
        <f t="shared" si="15"/>
        <v>Atverni</v>
      </c>
      <c r="E114" s="26"/>
      <c r="F114" s="26"/>
      <c r="G114" s="26"/>
      <c r="H114" s="26">
        <v>3.13</v>
      </c>
    </row>
    <row r="115" spans="1:8" ht="15.75" customHeight="1">
      <c r="A115">
        <v>2</v>
      </c>
      <c r="B115" s="7">
        <v>132</v>
      </c>
      <c r="C115" s="2" t="str">
        <f t="shared" si="14"/>
        <v>Jinke van der Sluis</v>
      </c>
      <c r="D115" s="2" t="str">
        <f t="shared" si="15"/>
        <v>Phoenix</v>
      </c>
      <c r="E115" s="26"/>
      <c r="F115" s="26"/>
      <c r="G115" s="26"/>
      <c r="H115" s="26">
        <v>4.3</v>
      </c>
    </row>
    <row r="116" spans="1:8" ht="15.75" customHeight="1">
      <c r="A116">
        <v>3</v>
      </c>
      <c r="B116" s="7">
        <v>220</v>
      </c>
      <c r="C116" s="2" t="str">
        <f t="shared" si="14"/>
        <v>Kelly Villafana</v>
      </c>
      <c r="D116" s="2" t="str">
        <f t="shared" si="15"/>
        <v>Pijnenburg</v>
      </c>
      <c r="E116" s="26"/>
      <c r="F116" s="26"/>
      <c r="G116" s="30"/>
      <c r="H116" s="26">
        <v>3.6</v>
      </c>
    </row>
    <row r="117" spans="1:8" ht="15.75" customHeight="1">
      <c r="A117">
        <v>4</v>
      </c>
      <c r="B117" s="7">
        <v>131</v>
      </c>
      <c r="C117" s="2" t="str">
        <f t="shared" si="14"/>
        <v>Robin Szczerba</v>
      </c>
      <c r="D117" s="2" t="str">
        <f t="shared" si="15"/>
        <v>Phoenix</v>
      </c>
      <c r="E117" s="26"/>
      <c r="F117" s="26"/>
      <c r="G117" s="26"/>
      <c r="H117" s="26">
        <v>3.48</v>
      </c>
    </row>
    <row r="118" spans="1:8" ht="15.75" customHeight="1">
      <c r="A118">
        <v>5</v>
      </c>
      <c r="B118" s="7">
        <v>124</v>
      </c>
      <c r="C118" s="2" t="str">
        <f t="shared" si="14"/>
        <v>Anouk van der Linden</v>
      </c>
      <c r="D118" s="2" t="str">
        <f t="shared" si="15"/>
        <v>Atverni</v>
      </c>
      <c r="E118" s="26"/>
      <c r="F118" s="26"/>
      <c r="G118" s="26"/>
      <c r="H118" s="26">
        <v>2.89</v>
      </c>
    </row>
    <row r="119" spans="1:8" ht="15.75" customHeight="1">
      <c r="A119">
        <v>6</v>
      </c>
      <c r="B119" s="7">
        <v>351</v>
      </c>
      <c r="C119" s="2" t="str">
        <f t="shared" si="14"/>
        <v>Lisanne Brouwer</v>
      </c>
      <c r="D119" s="2" t="str">
        <f t="shared" si="15"/>
        <v>Spirit</v>
      </c>
      <c r="E119" s="26"/>
      <c r="F119" s="26"/>
      <c r="G119" s="26"/>
      <c r="H119" s="26">
        <v>4.38</v>
      </c>
    </row>
    <row r="120" spans="1:8" ht="15.75" customHeight="1">
      <c r="A120">
        <v>7</v>
      </c>
      <c r="B120" s="7">
        <v>219</v>
      </c>
      <c r="C120" s="2" t="str">
        <f t="shared" si="14"/>
        <v>Famke Broekhuizen</v>
      </c>
      <c r="D120" s="2" t="str">
        <f t="shared" si="15"/>
        <v>Pijnenburg</v>
      </c>
      <c r="E120" s="26"/>
      <c r="F120" s="26"/>
      <c r="G120" s="26"/>
      <c r="H120" s="26">
        <v>3.37</v>
      </c>
    </row>
    <row r="121" spans="1:8" ht="15.75" customHeight="1">
      <c r="A121">
        <v>8</v>
      </c>
      <c r="B121" s="7">
        <v>126</v>
      </c>
      <c r="C121" s="2" t="str">
        <f t="shared" si="14"/>
        <v>Suzanne Miltenburg</v>
      </c>
      <c r="D121" s="2" t="str">
        <f t="shared" si="15"/>
        <v>Atverni</v>
      </c>
      <c r="E121" s="26"/>
      <c r="F121" s="26"/>
      <c r="G121" s="26"/>
      <c r="H121" s="26">
        <v>3.39</v>
      </c>
    </row>
    <row r="122" spans="1:8" ht="15.75" customHeight="1">
      <c r="A122">
        <v>9</v>
      </c>
      <c r="B122" s="7">
        <v>130</v>
      </c>
      <c r="C122" s="2" t="str">
        <f t="shared" si="14"/>
        <v>Judith Kok</v>
      </c>
      <c r="D122" s="2" t="str">
        <f t="shared" si="15"/>
        <v>Phoenix</v>
      </c>
      <c r="E122" s="26"/>
      <c r="F122" s="26"/>
      <c r="G122" s="26"/>
      <c r="H122" s="26">
        <v>3.36</v>
      </c>
    </row>
    <row r="123" spans="1:8" ht="15.75" customHeight="1">
      <c r="A123">
        <v>10</v>
      </c>
      <c r="B123" s="7">
        <v>221</v>
      </c>
      <c r="C123" s="2" t="str">
        <f t="shared" si="14"/>
        <v>Fleurine van Logtestijn</v>
      </c>
      <c r="D123" s="2" t="str">
        <f t="shared" si="15"/>
        <v>Pijnenburg</v>
      </c>
      <c r="E123" s="26"/>
      <c r="F123" s="26"/>
      <c r="G123" s="26"/>
      <c r="H123" s="26">
        <v>3.6</v>
      </c>
    </row>
    <row r="124" spans="1:8" ht="15.75" customHeight="1">
      <c r="A124">
        <v>11</v>
      </c>
      <c r="B124" s="7">
        <v>123</v>
      </c>
      <c r="C124" s="2" t="str">
        <f t="shared" si="14"/>
        <v>Ameze Ajayi</v>
      </c>
      <c r="D124" s="2" t="str">
        <f t="shared" si="15"/>
        <v>Atverni</v>
      </c>
      <c r="E124" s="26"/>
      <c r="F124" s="26"/>
      <c r="G124" s="26"/>
      <c r="H124" s="26">
        <v>3.6</v>
      </c>
    </row>
    <row r="125" spans="1:8" ht="15.75" customHeight="1">
      <c r="A125">
        <v>12</v>
      </c>
      <c r="B125" s="7">
        <v>218</v>
      </c>
      <c r="C125" s="2" t="str">
        <f t="shared" si="14"/>
        <v>Wouke van 't Klooster</v>
      </c>
      <c r="D125" s="2" t="str">
        <f t="shared" si="15"/>
        <v>Pijnenburg</v>
      </c>
      <c r="E125" s="26"/>
      <c r="F125" s="26"/>
      <c r="G125" s="26"/>
      <c r="H125" s="26">
        <v>3.75</v>
      </c>
    </row>
    <row r="126" spans="1:8" ht="15.75" customHeight="1">
      <c r="A126">
        <v>13</v>
      </c>
      <c r="B126" s="7">
        <v>133</v>
      </c>
      <c r="C126" s="2" t="str">
        <f t="shared" si="14"/>
        <v>Zwanet Young</v>
      </c>
      <c r="D126" s="2" t="str">
        <f t="shared" si="15"/>
        <v>Phoenix</v>
      </c>
      <c r="E126" s="26"/>
      <c r="F126" s="26"/>
      <c r="G126" s="26"/>
      <c r="H126" s="26">
        <v>3.87</v>
      </c>
    </row>
    <row r="127" spans="1:8" ht="15.75" customHeight="1">
      <c r="A127">
        <v>14</v>
      </c>
      <c r="B127" s="7">
        <v>222</v>
      </c>
      <c r="C127" s="2" t="str">
        <f t="shared" si="14"/>
        <v>Kathleen de Boer</v>
      </c>
      <c r="D127" s="2" t="str">
        <f t="shared" si="15"/>
        <v>Pijnenburg</v>
      </c>
      <c r="E127" s="26"/>
      <c r="F127" s="26"/>
      <c r="G127" s="26"/>
      <c r="H127" s="26">
        <v>3.44</v>
      </c>
    </row>
    <row r="128" spans="1:8" ht="15.75" customHeight="1">
      <c r="A128">
        <v>15</v>
      </c>
      <c r="B128" s="7">
        <v>143</v>
      </c>
      <c r="C128" s="2" t="str">
        <f t="shared" si="14"/>
        <v>Jenny Jager</v>
      </c>
      <c r="D128" s="2" t="str">
        <f t="shared" si="15"/>
        <v>Fit</v>
      </c>
      <c r="E128" s="26"/>
      <c r="F128" s="26"/>
      <c r="G128" s="26"/>
      <c r="H128" s="26">
        <v>3.87</v>
      </c>
    </row>
    <row r="129" spans="1:8" ht="15.75" customHeight="1">
      <c r="A129">
        <v>16</v>
      </c>
      <c r="B129" s="7">
        <v>134</v>
      </c>
      <c r="C129" s="2" t="str">
        <f t="shared" si="14"/>
        <v>Yara van der Heijden</v>
      </c>
      <c r="D129" s="2" t="str">
        <f t="shared" si="15"/>
        <v>Phoenix</v>
      </c>
      <c r="E129" s="26"/>
      <c r="F129" s="26"/>
      <c r="G129" s="26"/>
      <c r="H129" s="26">
        <v>2.85</v>
      </c>
    </row>
    <row r="130" spans="1:8" ht="15.75" customHeight="1">
      <c r="A130">
        <v>17</v>
      </c>
      <c r="B130" s="7">
        <v>122</v>
      </c>
      <c r="C130" s="2" t="str">
        <f t="shared" si="14"/>
        <v>Nida Huijben</v>
      </c>
      <c r="D130" s="2" t="str">
        <f t="shared" si="15"/>
        <v>Atverni</v>
      </c>
      <c r="E130" s="26"/>
      <c r="F130" s="26"/>
      <c r="G130" s="26"/>
      <c r="H130" s="26">
        <v>4.12</v>
      </c>
    </row>
  </sheetData>
  <phoneticPr fontId="0" type="noConversion"/>
  <pageMargins left="0.35" right="0.3" top="0.27" bottom="0.23" header="0.5" footer="0.5"/>
  <pageSetup paperSize="9" orientation="portrait" r:id="rId1"/>
  <headerFooter alignWithMargins="0"/>
  <rowBreaks count="4" manualBreakCount="4">
    <brk id="51" max="16383" man="1"/>
    <brk id="71" max="16383" man="1"/>
    <brk id="91" max="16383" man="1"/>
    <brk id="1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"/>
  <dimension ref="A1:H125"/>
  <sheetViews>
    <sheetView topLeftCell="A49" workbookViewId="0">
      <selection activeCell="J60" sqref="J60"/>
    </sheetView>
  </sheetViews>
  <sheetFormatPr defaultColWidth="11.7109375" defaultRowHeight="15.75" customHeight="1"/>
  <cols>
    <col min="1" max="1" width="10.5703125" customWidth="1"/>
    <col min="2" max="2" width="7.5703125" style="20" customWidth="1"/>
    <col min="3" max="3" width="19.85546875" bestFit="1" customWidth="1"/>
    <col min="4" max="4" width="11.7109375" customWidth="1"/>
    <col min="5" max="5" width="11.7109375" style="24" customWidth="1"/>
    <col min="6" max="8" width="11.7109375" style="20" customWidth="1"/>
  </cols>
  <sheetData>
    <row r="1" spans="1:8" ht="15.75" customHeight="1">
      <c r="A1" s="13" t="s">
        <v>80</v>
      </c>
      <c r="B1" s="19" t="s">
        <v>34</v>
      </c>
      <c r="C1" s="13"/>
      <c r="F1" s="21"/>
    </row>
    <row r="2" spans="1:8" ht="15.75" customHeight="1">
      <c r="A2" s="13" t="s">
        <v>36</v>
      </c>
      <c r="B2" s="19"/>
      <c r="C2" s="13"/>
      <c r="D2" s="13"/>
      <c r="E2" s="25"/>
      <c r="F2" s="21"/>
    </row>
    <row r="3" spans="1:8" ht="15.75" customHeight="1">
      <c r="A3" s="13" t="s">
        <v>22</v>
      </c>
      <c r="B3" s="19" t="s">
        <v>23</v>
      </c>
      <c r="C3" s="13" t="s">
        <v>1</v>
      </c>
      <c r="D3" s="13" t="s">
        <v>24</v>
      </c>
      <c r="E3" s="25" t="s">
        <v>25</v>
      </c>
      <c r="F3" s="22" t="s">
        <v>26</v>
      </c>
    </row>
    <row r="4" spans="1:8" ht="15.75" customHeight="1">
      <c r="A4">
        <v>2</v>
      </c>
      <c r="B4" s="7">
        <v>206</v>
      </c>
      <c r="C4" s="2" t="str">
        <f t="shared" ref="C4:C10" si="0">IF(ISNA(VLOOKUP(B4,Overzicht,2,FALSE)),"",VLOOKUP(B4,Overzicht,2,FALSE))</f>
        <v>Jorieke Slangewal</v>
      </c>
      <c r="D4" s="2" t="str">
        <f t="shared" ref="D4:D10" si="1">IF(ISNA(VLOOKUP($B4,Overzicht,3,FALSE)),"",VLOOKUP($B4,Overzicht,3,FALSE))</f>
        <v>Altis</v>
      </c>
      <c r="E4" s="26">
        <v>11.06</v>
      </c>
      <c r="F4" s="23"/>
      <c r="H4" s="7"/>
    </row>
    <row r="5" spans="1:8" ht="15.75" customHeight="1">
      <c r="A5">
        <v>3</v>
      </c>
      <c r="B5" s="7">
        <v>310</v>
      </c>
      <c r="C5" s="2" t="str">
        <f t="shared" si="0"/>
        <v>Luna Scheffer</v>
      </c>
      <c r="D5" s="2" t="str">
        <f t="shared" si="1"/>
        <v>GAC</v>
      </c>
      <c r="E5" s="26">
        <v>9.84</v>
      </c>
      <c r="F5" s="23"/>
    </row>
    <row r="6" spans="1:8" ht="15.75" customHeight="1">
      <c r="A6">
        <v>4</v>
      </c>
      <c r="B6" s="7">
        <v>19</v>
      </c>
      <c r="C6" s="2" t="str">
        <f t="shared" si="0"/>
        <v>Jolein Buijs</v>
      </c>
      <c r="D6" s="2" t="str">
        <f t="shared" si="1"/>
        <v>VAV</v>
      </c>
      <c r="E6" s="26">
        <v>9.6300000000000008</v>
      </c>
      <c r="F6" s="23"/>
    </row>
    <row r="7" spans="1:8" ht="15.75" customHeight="1">
      <c r="A7">
        <v>5</v>
      </c>
      <c r="B7" s="7">
        <v>79</v>
      </c>
      <c r="C7" s="2" t="str">
        <f t="shared" si="0"/>
        <v>Femke Bol</v>
      </c>
      <c r="D7" s="2" t="str">
        <f t="shared" si="1"/>
        <v>Triathlon</v>
      </c>
      <c r="E7" s="26">
        <v>9.99</v>
      </c>
      <c r="F7" s="23"/>
    </row>
    <row r="8" spans="1:8" ht="15.75" customHeight="1">
      <c r="A8">
        <v>6</v>
      </c>
      <c r="B8" s="7">
        <v>273</v>
      </c>
      <c r="C8" s="2" t="str">
        <f t="shared" si="0"/>
        <v>Charlotte Bigot</v>
      </c>
      <c r="D8" s="2" t="str">
        <f t="shared" si="1"/>
        <v>Zuidwal</v>
      </c>
      <c r="E8" s="26">
        <v>10.199999999999999</v>
      </c>
      <c r="F8" s="23"/>
    </row>
    <row r="9" spans="1:8" ht="15.75" customHeight="1">
      <c r="A9">
        <v>7</v>
      </c>
      <c r="B9" s="7">
        <v>65</v>
      </c>
      <c r="C9" s="2" t="str">
        <f t="shared" si="0"/>
        <v>Marloes Abbink</v>
      </c>
      <c r="D9" s="2" t="str">
        <f t="shared" si="1"/>
        <v>Almere 81</v>
      </c>
      <c r="E9" s="26">
        <v>11.01</v>
      </c>
      <c r="F9" s="23"/>
    </row>
    <row r="10" spans="1:8" ht="15.75" customHeight="1">
      <c r="A10">
        <v>8</v>
      </c>
      <c r="B10" s="7">
        <v>5</v>
      </c>
      <c r="C10" s="2" t="str">
        <f t="shared" si="0"/>
        <v>Sharon Lansing</v>
      </c>
      <c r="D10" s="2" t="str">
        <f t="shared" si="1"/>
        <v>Clytoneus</v>
      </c>
      <c r="E10" s="26">
        <v>9.41</v>
      </c>
      <c r="F10" s="23"/>
    </row>
    <row r="11" spans="1:8" ht="15.75" customHeight="1">
      <c r="B11" s="7"/>
      <c r="C11" s="2"/>
      <c r="F11" s="21"/>
    </row>
    <row r="12" spans="1:8" ht="15.75" customHeight="1">
      <c r="A12" s="13" t="s">
        <v>37</v>
      </c>
      <c r="B12" s="19"/>
      <c r="C12" s="13"/>
      <c r="D12" s="13"/>
      <c r="E12" s="25"/>
      <c r="F12" s="21"/>
    </row>
    <row r="13" spans="1:8" ht="15.75" customHeight="1">
      <c r="A13" s="13" t="s">
        <v>22</v>
      </c>
      <c r="B13" s="19" t="s">
        <v>23</v>
      </c>
      <c r="C13" s="13" t="s">
        <v>1</v>
      </c>
      <c r="D13" s="13" t="s">
        <v>24</v>
      </c>
      <c r="E13" s="25" t="s">
        <v>25</v>
      </c>
      <c r="F13" s="22" t="s">
        <v>26</v>
      </c>
    </row>
    <row r="14" spans="1:8" ht="15.75" customHeight="1">
      <c r="A14">
        <v>2</v>
      </c>
      <c r="B14" s="7">
        <v>207</v>
      </c>
      <c r="C14" s="2" t="str">
        <f t="shared" ref="C14:C20" si="2">IF(ISNA(VLOOKUP(B14,Overzicht,2,FALSE)),"",VLOOKUP(B14,Overzicht,2,FALSE))</f>
        <v>madelief Kok</v>
      </c>
      <c r="D14" s="2" t="str">
        <f t="shared" ref="D14:D20" si="3">IF(ISNA(VLOOKUP($B14,Overzicht,3,FALSE)),"",VLOOKUP($B14,Overzicht,3,FALSE))</f>
        <v>Altis</v>
      </c>
      <c r="E14" s="26">
        <v>10.51</v>
      </c>
      <c r="F14" s="23"/>
      <c r="H14" s="7"/>
    </row>
    <row r="15" spans="1:8" ht="15.75" customHeight="1">
      <c r="A15">
        <v>3</v>
      </c>
      <c r="B15" s="7">
        <v>309</v>
      </c>
      <c r="C15" s="2" t="str">
        <f t="shared" si="2"/>
        <v>Wieke van Kaam</v>
      </c>
      <c r="D15" s="2" t="str">
        <f t="shared" si="3"/>
        <v>GAC</v>
      </c>
      <c r="E15" s="26">
        <v>10.3</v>
      </c>
      <c r="F15" s="23"/>
    </row>
    <row r="16" spans="1:8" ht="15.75" customHeight="1">
      <c r="A16">
        <v>4</v>
      </c>
      <c r="B16" s="7">
        <v>20</v>
      </c>
      <c r="C16" s="2" t="str">
        <f t="shared" si="2"/>
        <v>Eva Krabbenborg</v>
      </c>
      <c r="D16" s="2" t="str">
        <f t="shared" si="3"/>
        <v>VAV</v>
      </c>
      <c r="E16" s="26">
        <v>10.11</v>
      </c>
      <c r="F16" s="23"/>
    </row>
    <row r="17" spans="1:8" ht="15.75" customHeight="1">
      <c r="A17">
        <v>5</v>
      </c>
      <c r="B17" s="7">
        <v>81</v>
      </c>
      <c r="C17" s="2" t="str">
        <f t="shared" si="2"/>
        <v>Kirsten Hogema</v>
      </c>
      <c r="D17" s="2" t="str">
        <f t="shared" si="3"/>
        <v>Triathlon</v>
      </c>
      <c r="E17" s="26">
        <v>11.18</v>
      </c>
      <c r="F17" s="23"/>
    </row>
    <row r="18" spans="1:8" ht="15.75" customHeight="1">
      <c r="A18">
        <v>6</v>
      </c>
      <c r="B18" s="7">
        <v>272</v>
      </c>
      <c r="C18" s="2" t="str">
        <f t="shared" si="2"/>
        <v>Isabelle Leenhouts</v>
      </c>
      <c r="D18" s="2" t="str">
        <f t="shared" si="3"/>
        <v>Zuidwal</v>
      </c>
      <c r="E18" s="26">
        <v>10.58</v>
      </c>
      <c r="F18" s="23"/>
    </row>
    <row r="19" spans="1:8" ht="15.75" customHeight="1">
      <c r="A19">
        <v>7</v>
      </c>
      <c r="B19" s="7">
        <v>62</v>
      </c>
      <c r="C19" s="2" t="str">
        <f t="shared" si="2"/>
        <v>Moesha v.d. Berg</v>
      </c>
      <c r="D19" s="2" t="str">
        <f t="shared" si="3"/>
        <v>Almere 81</v>
      </c>
      <c r="E19" s="26">
        <v>10.37</v>
      </c>
      <c r="F19" s="23"/>
      <c r="H19" s="7"/>
    </row>
    <row r="20" spans="1:8" ht="15.75" customHeight="1">
      <c r="A20">
        <v>8</v>
      </c>
      <c r="B20" s="7">
        <v>6</v>
      </c>
      <c r="C20" s="2" t="str">
        <f t="shared" si="2"/>
        <v>Iole Wervenbos</v>
      </c>
      <c r="D20" s="2" t="str">
        <f t="shared" si="3"/>
        <v>Clytoneus</v>
      </c>
      <c r="E20" s="26">
        <v>10.65</v>
      </c>
      <c r="F20" s="23"/>
      <c r="H20" s="7"/>
    </row>
    <row r="21" spans="1:8" ht="15.75" customHeight="1">
      <c r="F21" s="21"/>
    </row>
    <row r="22" spans="1:8" ht="15.75" customHeight="1">
      <c r="A22" s="13" t="s">
        <v>38</v>
      </c>
      <c r="B22" s="19"/>
      <c r="C22" s="13"/>
      <c r="D22" s="13"/>
      <c r="E22" s="25"/>
      <c r="F22" s="21"/>
    </row>
    <row r="23" spans="1:8" ht="15.75" customHeight="1">
      <c r="A23" s="13" t="s">
        <v>22</v>
      </c>
      <c r="B23" s="19" t="s">
        <v>23</v>
      </c>
      <c r="C23" s="13" t="s">
        <v>1</v>
      </c>
      <c r="D23" s="13" t="s">
        <v>24</v>
      </c>
      <c r="E23" s="25" t="s">
        <v>25</v>
      </c>
      <c r="F23" s="22" t="s">
        <v>26</v>
      </c>
    </row>
    <row r="24" spans="1:8" ht="15.75" customHeight="1">
      <c r="A24">
        <v>2</v>
      </c>
      <c r="B24" s="7">
        <v>205</v>
      </c>
      <c r="C24" s="2" t="str">
        <f t="shared" ref="C24:C29" si="4">IF(ISNA(VLOOKUP(B24,Overzicht,2,FALSE)),"",VLOOKUP(B24,Overzicht,2,FALSE))</f>
        <v>Ilse van de Haar</v>
      </c>
      <c r="D24" s="2" t="str">
        <f t="shared" ref="D24:D29" si="5">IF(ISNA(VLOOKUP($B24,Overzicht,3,FALSE)),"",VLOOKUP($B24,Overzicht,3,FALSE))</f>
        <v>Altis</v>
      </c>
      <c r="E24" s="26">
        <v>9.73</v>
      </c>
      <c r="F24" s="23"/>
    </row>
    <row r="25" spans="1:8" ht="15.75" customHeight="1">
      <c r="A25">
        <v>3</v>
      </c>
      <c r="B25" s="7">
        <v>307</v>
      </c>
      <c r="C25" s="2" t="str">
        <f t="shared" si="4"/>
        <v>Floortje Geelen</v>
      </c>
      <c r="D25" s="2" t="str">
        <f t="shared" si="5"/>
        <v>GAC</v>
      </c>
      <c r="E25" s="26">
        <v>10.02</v>
      </c>
      <c r="F25" s="23"/>
    </row>
    <row r="26" spans="1:8" ht="15.75" customHeight="1">
      <c r="A26">
        <v>4</v>
      </c>
      <c r="B26" s="20">
        <v>21</v>
      </c>
      <c r="C26" s="2" t="str">
        <f t="shared" si="4"/>
        <v>Linn Willemsen</v>
      </c>
      <c r="D26" s="2" t="str">
        <f t="shared" si="5"/>
        <v>VAV</v>
      </c>
      <c r="E26" s="26">
        <v>10.42</v>
      </c>
      <c r="F26" s="23"/>
    </row>
    <row r="27" spans="1:8" ht="15.75" customHeight="1">
      <c r="A27">
        <v>5</v>
      </c>
      <c r="B27" s="7">
        <v>80</v>
      </c>
      <c r="C27" s="2" t="str">
        <f t="shared" si="4"/>
        <v>Chaimae Imaankaf</v>
      </c>
      <c r="D27" s="2" t="str">
        <f t="shared" si="5"/>
        <v>Triathlon</v>
      </c>
      <c r="E27" s="26">
        <v>11.6</v>
      </c>
      <c r="F27" s="23"/>
    </row>
    <row r="28" spans="1:8" ht="15.75" customHeight="1">
      <c r="A28">
        <v>6</v>
      </c>
      <c r="B28" s="10">
        <v>274</v>
      </c>
      <c r="C28" s="2" t="str">
        <f t="shared" si="4"/>
        <v>Luna van den Born</v>
      </c>
      <c r="D28" s="2" t="str">
        <f t="shared" si="5"/>
        <v>Zuidwal</v>
      </c>
      <c r="E28" s="26">
        <v>10.51</v>
      </c>
      <c r="F28" s="23"/>
    </row>
    <row r="29" spans="1:8" ht="15.75" customHeight="1">
      <c r="A29">
        <v>7</v>
      </c>
      <c r="B29" s="7">
        <v>61</v>
      </c>
      <c r="C29" s="2" t="str">
        <f t="shared" si="4"/>
        <v>Nina Arendse</v>
      </c>
      <c r="D29" s="2" t="str">
        <f t="shared" si="5"/>
        <v>Almere 81</v>
      </c>
      <c r="E29" s="26">
        <v>10.44</v>
      </c>
      <c r="F29" s="23"/>
    </row>
    <row r="30" spans="1:8" ht="15.75" customHeight="1">
      <c r="F30" s="21"/>
    </row>
    <row r="31" spans="1:8" ht="15.75" customHeight="1">
      <c r="A31" s="13" t="s">
        <v>39</v>
      </c>
      <c r="B31" s="19"/>
      <c r="C31" s="13"/>
      <c r="D31" s="13"/>
      <c r="E31" s="25"/>
      <c r="F31" s="21"/>
    </row>
    <row r="32" spans="1:8" ht="15.75" customHeight="1">
      <c r="A32" s="13" t="s">
        <v>22</v>
      </c>
      <c r="B32" s="19" t="s">
        <v>23</v>
      </c>
      <c r="C32" s="13" t="s">
        <v>1</v>
      </c>
      <c r="D32" s="13" t="s">
        <v>24</v>
      </c>
      <c r="E32" s="25" t="s">
        <v>25</v>
      </c>
      <c r="F32" s="22" t="s">
        <v>26</v>
      </c>
    </row>
    <row r="33" spans="1:8" ht="15.75" customHeight="1">
      <c r="A33">
        <v>2</v>
      </c>
      <c r="B33" s="7">
        <v>208</v>
      </c>
      <c r="C33" s="2" t="str">
        <f t="shared" ref="C33:C38" si="6">IF(ISNA(VLOOKUP(B33,Overzicht,2,FALSE)),"",VLOOKUP(B33,Overzicht,2,FALSE))</f>
        <v>Tessie Hamers</v>
      </c>
      <c r="D33" s="2" t="str">
        <f t="shared" ref="D33:D38" si="7">IF(ISNA(VLOOKUP($B33,Overzicht,3,FALSE)),"",VLOOKUP($B33,Overzicht,3,FALSE))</f>
        <v>Altis</v>
      </c>
      <c r="E33" s="26">
        <v>11.34</v>
      </c>
      <c r="F33" s="23"/>
    </row>
    <row r="34" spans="1:8" ht="15.75" customHeight="1">
      <c r="A34">
        <v>3</v>
      </c>
      <c r="B34" s="7">
        <v>308</v>
      </c>
      <c r="C34" s="2" t="str">
        <f t="shared" si="6"/>
        <v>Senna van der Geest</v>
      </c>
      <c r="D34" s="2" t="str">
        <f t="shared" si="7"/>
        <v>GAC</v>
      </c>
      <c r="E34" s="26">
        <v>10.33</v>
      </c>
      <c r="F34" s="23"/>
    </row>
    <row r="35" spans="1:8" ht="15.75" customHeight="1">
      <c r="A35">
        <v>4</v>
      </c>
      <c r="B35" s="20">
        <v>22</v>
      </c>
      <c r="C35" s="2" t="str">
        <f t="shared" si="6"/>
        <v>Cheyenne Spies</v>
      </c>
      <c r="D35" s="2" t="str">
        <f t="shared" si="7"/>
        <v>VAV</v>
      </c>
      <c r="E35" s="26">
        <v>11.04</v>
      </c>
      <c r="F35" s="23"/>
    </row>
    <row r="36" spans="1:8" ht="15.75" customHeight="1">
      <c r="A36">
        <v>5</v>
      </c>
      <c r="B36" s="7">
        <v>82</v>
      </c>
      <c r="C36" s="2" t="str">
        <f t="shared" si="6"/>
        <v>Fleur Praas</v>
      </c>
      <c r="D36" s="2" t="str">
        <f t="shared" si="7"/>
        <v>Triathlon</v>
      </c>
      <c r="E36" s="26">
        <v>10.02</v>
      </c>
      <c r="F36" s="23"/>
    </row>
    <row r="37" spans="1:8" ht="15.75" customHeight="1">
      <c r="A37">
        <v>6</v>
      </c>
      <c r="B37" s="7">
        <v>275</v>
      </c>
      <c r="C37" s="2" t="str">
        <f t="shared" si="6"/>
        <v>Daphne Wijkhuijzen</v>
      </c>
      <c r="D37" s="2" t="str">
        <f t="shared" si="7"/>
        <v>Zuidwal</v>
      </c>
      <c r="E37" s="26">
        <v>11.02</v>
      </c>
      <c r="F37" s="23"/>
    </row>
    <row r="38" spans="1:8" ht="15.75" customHeight="1">
      <c r="A38">
        <v>7</v>
      </c>
      <c r="B38" s="7">
        <v>63</v>
      </c>
      <c r="C38" s="2" t="str">
        <f t="shared" si="6"/>
        <v>Anouk van Woudenberg</v>
      </c>
      <c r="D38" s="2" t="str">
        <f t="shared" si="7"/>
        <v>Almere 81</v>
      </c>
      <c r="E38" s="26">
        <v>10.23</v>
      </c>
      <c r="F38" s="23"/>
    </row>
    <row r="39" spans="1:8" ht="15.75" customHeight="1">
      <c r="B39" s="7"/>
      <c r="C39" s="2"/>
      <c r="D39" s="2"/>
      <c r="F39" s="21"/>
    </row>
    <row r="40" spans="1:8" ht="15.75" customHeight="1">
      <c r="A40" s="13" t="s">
        <v>40</v>
      </c>
      <c r="B40" s="19"/>
      <c r="C40" s="13"/>
      <c r="D40" s="13"/>
      <c r="E40" s="25"/>
      <c r="F40" s="21"/>
    </row>
    <row r="41" spans="1:8" ht="15.75" customHeight="1">
      <c r="A41" s="13" t="s">
        <v>22</v>
      </c>
      <c r="B41" s="19" t="s">
        <v>23</v>
      </c>
      <c r="C41" s="13" t="s">
        <v>1</v>
      </c>
      <c r="D41" s="13" t="s">
        <v>24</v>
      </c>
      <c r="E41" s="25" t="s">
        <v>25</v>
      </c>
      <c r="F41" s="22" t="s">
        <v>26</v>
      </c>
    </row>
    <row r="42" spans="1:8" ht="15.75" customHeight="1">
      <c r="A42">
        <v>2</v>
      </c>
      <c r="B42" s="7">
        <v>204</v>
      </c>
      <c r="C42" s="2" t="str">
        <f t="shared" ref="C42:C47" si="8">IF(ISNA(VLOOKUP(B42,Overzicht,2,FALSE)),"",VLOOKUP(B42,Overzicht,2,FALSE))</f>
        <v>Denise Achterberg</v>
      </c>
      <c r="D42" s="2" t="str">
        <f t="shared" ref="D42:D47" si="9">IF(ISNA(VLOOKUP($B42,Overzicht,3,FALSE)),"",VLOOKUP($B42,Overzicht,3,FALSE))</f>
        <v>Altis</v>
      </c>
      <c r="E42" s="26">
        <v>10.61</v>
      </c>
      <c r="F42" s="23"/>
      <c r="H42" s="7"/>
    </row>
    <row r="43" spans="1:8" ht="15.75" customHeight="1">
      <c r="A43">
        <v>3</v>
      </c>
      <c r="B43" s="7">
        <v>306</v>
      </c>
      <c r="C43" s="2" t="str">
        <f t="shared" si="8"/>
        <v>Julia van Delft</v>
      </c>
      <c r="D43" s="2" t="str">
        <f t="shared" si="9"/>
        <v>GAC</v>
      </c>
      <c r="E43" s="26">
        <v>9.6300000000000008</v>
      </c>
      <c r="F43" s="23"/>
    </row>
    <row r="44" spans="1:8" ht="15.75" customHeight="1">
      <c r="A44">
        <v>4</v>
      </c>
      <c r="B44" s="7">
        <v>23</v>
      </c>
      <c r="C44" s="2" t="str">
        <f t="shared" si="8"/>
        <v>Renate Wolters</v>
      </c>
      <c r="D44" s="2" t="str">
        <f t="shared" si="9"/>
        <v>VAV</v>
      </c>
      <c r="E44" s="26">
        <v>10.91</v>
      </c>
      <c r="F44" s="23"/>
    </row>
    <row r="45" spans="1:8" ht="15.75" customHeight="1">
      <c r="A45">
        <v>5</v>
      </c>
      <c r="B45" s="7">
        <v>83</v>
      </c>
      <c r="C45" s="2" t="str">
        <f t="shared" si="8"/>
        <v>Thyrsa Buskop</v>
      </c>
      <c r="D45" s="2" t="str">
        <f t="shared" si="9"/>
        <v>Triathlon</v>
      </c>
      <c r="E45" s="26">
        <v>10.18</v>
      </c>
      <c r="F45" s="23"/>
    </row>
    <row r="46" spans="1:8" ht="15.75" customHeight="1">
      <c r="A46">
        <v>6</v>
      </c>
      <c r="B46" s="7">
        <v>276</v>
      </c>
      <c r="C46" s="2" t="str">
        <f t="shared" si="8"/>
        <v>Tamar Appeldoorn</v>
      </c>
      <c r="D46" s="2" t="str">
        <f t="shared" si="9"/>
        <v>Zuidwal</v>
      </c>
      <c r="E46" s="26">
        <v>11.13</v>
      </c>
      <c r="F46" s="23"/>
    </row>
    <row r="47" spans="1:8" ht="15.75" customHeight="1">
      <c r="A47">
        <v>7</v>
      </c>
      <c r="B47" s="7">
        <v>64</v>
      </c>
      <c r="C47" s="2" t="str">
        <f t="shared" si="8"/>
        <v>Nynke v.d. Heuvel</v>
      </c>
      <c r="D47" s="2" t="str">
        <f t="shared" si="9"/>
        <v>Almere 81</v>
      </c>
      <c r="E47" s="26">
        <v>9.74</v>
      </c>
      <c r="F47" s="23"/>
    </row>
    <row r="48" spans="1:8" ht="15.75" customHeight="1">
      <c r="B48" s="7"/>
      <c r="C48" s="2"/>
      <c r="F48" s="21"/>
    </row>
    <row r="50" spans="1:8" ht="15.75" customHeight="1">
      <c r="A50" s="13" t="s">
        <v>77</v>
      </c>
      <c r="B50" s="19" t="s">
        <v>35</v>
      </c>
      <c r="C50" s="1" t="s">
        <v>28</v>
      </c>
      <c r="F50" s="24"/>
      <c r="G50" s="24"/>
      <c r="H50" s="24"/>
    </row>
    <row r="51" spans="1:8" ht="15.75" customHeight="1">
      <c r="A51" s="13" t="s">
        <v>268</v>
      </c>
      <c r="B51" s="19"/>
      <c r="C51" s="13"/>
      <c r="E51" s="25" t="s">
        <v>29</v>
      </c>
      <c r="F51" s="25" t="s">
        <v>30</v>
      </c>
      <c r="G51" s="25" t="s">
        <v>31</v>
      </c>
      <c r="H51" s="25" t="s">
        <v>32</v>
      </c>
    </row>
    <row r="52" spans="1:8" ht="15.75" customHeight="1">
      <c r="A52">
        <v>1</v>
      </c>
      <c r="B52" s="7">
        <v>21</v>
      </c>
      <c r="C52" s="2" t="str">
        <f t="shared" ref="C52:C68" si="10">IF(ISNA(VLOOKUP(B52,Overzicht,2,FALSE)),"",VLOOKUP(B52,Overzicht,2,FALSE))</f>
        <v>Linn Willemsen</v>
      </c>
      <c r="D52" s="2" t="str">
        <f t="shared" ref="D52:D68" si="11">IF(ISNA(VLOOKUP($B52,Overzicht,3,FALSE)),"",VLOOKUP($B52,Overzicht,3,FALSE))</f>
        <v>VAV</v>
      </c>
      <c r="E52" s="26"/>
      <c r="F52" s="26"/>
      <c r="G52" s="26"/>
      <c r="H52" s="26">
        <v>5.6</v>
      </c>
    </row>
    <row r="53" spans="1:8" ht="15.75" customHeight="1">
      <c r="A53">
        <v>2</v>
      </c>
      <c r="B53" s="42">
        <v>82</v>
      </c>
      <c r="C53" s="2" t="str">
        <f t="shared" si="10"/>
        <v>Fleur Praas</v>
      </c>
      <c r="D53" s="2" t="str">
        <f t="shared" si="11"/>
        <v>Triathlon</v>
      </c>
      <c r="E53" s="26"/>
      <c r="F53" s="26"/>
      <c r="G53" s="26"/>
      <c r="H53" s="26">
        <v>5.44</v>
      </c>
    </row>
    <row r="54" spans="1:8" ht="15.75" customHeight="1">
      <c r="A54">
        <v>3</v>
      </c>
      <c r="B54" s="7">
        <v>20</v>
      </c>
      <c r="C54" s="2" t="str">
        <f t="shared" si="10"/>
        <v>Eva Krabbenborg</v>
      </c>
      <c r="D54" s="2" t="str">
        <f t="shared" si="11"/>
        <v>VAV</v>
      </c>
      <c r="E54" s="26"/>
      <c r="F54" s="26"/>
      <c r="G54" s="26"/>
      <c r="H54" s="26">
        <v>5.94</v>
      </c>
    </row>
    <row r="55" spans="1:8" ht="15.75" customHeight="1">
      <c r="A55">
        <v>4</v>
      </c>
      <c r="B55" s="7">
        <v>81</v>
      </c>
      <c r="C55" s="2" t="str">
        <f t="shared" si="10"/>
        <v>Kirsten Hogema</v>
      </c>
      <c r="D55" s="2" t="str">
        <f t="shared" si="11"/>
        <v>Triathlon</v>
      </c>
      <c r="E55" s="26"/>
      <c r="F55" s="26"/>
      <c r="G55" s="26"/>
      <c r="H55" s="26">
        <v>4.7300000000000004</v>
      </c>
    </row>
    <row r="56" spans="1:8" ht="15.75" customHeight="1">
      <c r="A56">
        <v>5</v>
      </c>
      <c r="B56" s="7">
        <v>5</v>
      </c>
      <c r="C56" s="2" t="str">
        <f t="shared" si="10"/>
        <v>Sharon Lansing</v>
      </c>
      <c r="D56" s="2" t="str">
        <f t="shared" si="11"/>
        <v>Clytoneus</v>
      </c>
      <c r="E56" s="26"/>
      <c r="F56" s="26"/>
      <c r="G56" s="26"/>
      <c r="H56" s="26">
        <v>7.81</v>
      </c>
    </row>
    <row r="57" spans="1:8" ht="15.75" customHeight="1">
      <c r="A57">
        <v>6</v>
      </c>
      <c r="B57" s="7">
        <v>272</v>
      </c>
      <c r="C57" s="2" t="str">
        <f t="shared" si="10"/>
        <v>Isabelle Leenhouts</v>
      </c>
      <c r="D57" s="2" t="str">
        <f t="shared" si="11"/>
        <v>Zuidwal</v>
      </c>
      <c r="E57" s="26"/>
      <c r="F57" s="26"/>
      <c r="G57" s="26"/>
      <c r="H57" s="26">
        <v>5.68</v>
      </c>
    </row>
    <row r="58" spans="1:8" ht="15.75" customHeight="1">
      <c r="A58">
        <v>7</v>
      </c>
      <c r="B58" s="7">
        <v>273</v>
      </c>
      <c r="C58" s="2" t="str">
        <f t="shared" si="10"/>
        <v>Charlotte Bigot</v>
      </c>
      <c r="D58" s="2" t="str">
        <f t="shared" si="11"/>
        <v>Zuidwal</v>
      </c>
      <c r="E58" s="26"/>
      <c r="F58" s="26"/>
      <c r="G58" s="26"/>
      <c r="H58" s="26">
        <v>4.8899999999999997</v>
      </c>
    </row>
    <row r="59" spans="1:8" ht="15.75" customHeight="1">
      <c r="A59">
        <v>8</v>
      </c>
      <c r="B59" s="7">
        <v>22</v>
      </c>
      <c r="C59" s="2" t="str">
        <f t="shared" si="10"/>
        <v>Cheyenne Spies</v>
      </c>
      <c r="D59" s="2" t="str">
        <f t="shared" si="11"/>
        <v>VAV</v>
      </c>
      <c r="E59" s="26"/>
      <c r="F59" s="26"/>
      <c r="G59" s="26"/>
      <c r="H59" s="26">
        <v>4.7</v>
      </c>
    </row>
    <row r="60" spans="1:8" ht="15.75" customHeight="1">
      <c r="A60">
        <v>9</v>
      </c>
      <c r="B60" s="7">
        <v>274</v>
      </c>
      <c r="C60" s="2" t="str">
        <f t="shared" si="10"/>
        <v>Luna van den Born</v>
      </c>
      <c r="D60" s="2" t="str">
        <f t="shared" si="11"/>
        <v>Zuidwal</v>
      </c>
      <c r="E60" s="26"/>
      <c r="F60" s="26"/>
      <c r="G60" s="30"/>
      <c r="H60" s="26">
        <v>6.43</v>
      </c>
    </row>
    <row r="61" spans="1:8" ht="15.75" customHeight="1">
      <c r="A61">
        <v>10</v>
      </c>
      <c r="B61" s="7">
        <v>79</v>
      </c>
      <c r="C61" s="2" t="str">
        <f t="shared" si="10"/>
        <v>Femke Bol</v>
      </c>
      <c r="D61" s="2" t="str">
        <f t="shared" si="11"/>
        <v>Triathlon</v>
      </c>
      <c r="E61" s="26"/>
      <c r="F61" s="26"/>
      <c r="G61" s="26"/>
      <c r="H61" s="26">
        <v>4.9400000000000004</v>
      </c>
    </row>
    <row r="62" spans="1:8" ht="15.75" customHeight="1">
      <c r="A62">
        <v>11</v>
      </c>
      <c r="B62" s="7">
        <v>6</v>
      </c>
      <c r="C62" s="2" t="str">
        <f t="shared" si="10"/>
        <v>Iole Wervenbos</v>
      </c>
      <c r="D62" s="2" t="str">
        <f t="shared" si="11"/>
        <v>Clytoneus</v>
      </c>
      <c r="E62" s="26"/>
      <c r="F62" s="26"/>
      <c r="G62" s="26"/>
      <c r="H62" s="26">
        <v>6.25</v>
      </c>
    </row>
    <row r="63" spans="1:8" ht="15.75" customHeight="1">
      <c r="A63">
        <v>12</v>
      </c>
      <c r="B63" s="7">
        <v>83</v>
      </c>
      <c r="C63" s="2" t="str">
        <f t="shared" si="10"/>
        <v>Thyrsa Buskop</v>
      </c>
      <c r="D63" s="2" t="str">
        <f t="shared" si="11"/>
        <v>Triathlon</v>
      </c>
      <c r="E63" s="26"/>
      <c r="F63" s="26"/>
      <c r="G63" s="26"/>
      <c r="H63" s="26">
        <v>4.16</v>
      </c>
    </row>
    <row r="64" spans="1:8" ht="15.75" customHeight="1">
      <c r="A64">
        <v>13</v>
      </c>
      <c r="B64" s="7">
        <v>23</v>
      </c>
      <c r="C64" s="2" t="str">
        <f t="shared" si="10"/>
        <v>Renate Wolters</v>
      </c>
      <c r="D64" s="2" t="str">
        <f t="shared" si="11"/>
        <v>VAV</v>
      </c>
      <c r="E64" s="26"/>
      <c r="F64" s="26"/>
      <c r="G64" s="26"/>
      <c r="H64" s="26">
        <v>5.58</v>
      </c>
    </row>
    <row r="65" spans="1:8" ht="15.75" customHeight="1">
      <c r="A65">
        <v>14</v>
      </c>
      <c r="B65" s="7">
        <v>80</v>
      </c>
      <c r="C65" s="2" t="str">
        <f t="shared" si="10"/>
        <v>Chaimae Imaankaf</v>
      </c>
      <c r="D65" s="2" t="str">
        <f t="shared" si="11"/>
        <v>Triathlon</v>
      </c>
      <c r="E65" s="26"/>
      <c r="F65" s="26"/>
      <c r="G65" s="26"/>
      <c r="H65" s="26">
        <v>5.65</v>
      </c>
    </row>
    <row r="66" spans="1:8" ht="15.75" customHeight="1">
      <c r="A66">
        <v>15</v>
      </c>
      <c r="B66" s="7">
        <v>19</v>
      </c>
      <c r="C66" s="2" t="str">
        <f t="shared" si="10"/>
        <v>Jolein Buijs</v>
      </c>
      <c r="D66" s="2" t="str">
        <f t="shared" si="11"/>
        <v>VAV</v>
      </c>
      <c r="E66" s="26"/>
      <c r="F66" s="26"/>
      <c r="G66" s="26"/>
      <c r="H66" s="26">
        <v>5.45</v>
      </c>
    </row>
    <row r="67" spans="1:8" ht="15.75" customHeight="1">
      <c r="A67">
        <v>16</v>
      </c>
      <c r="B67" s="7">
        <v>275</v>
      </c>
      <c r="C67" s="2" t="str">
        <f t="shared" si="10"/>
        <v>Daphne Wijkhuijzen</v>
      </c>
      <c r="D67" s="2" t="str">
        <f t="shared" si="11"/>
        <v>Zuidwal</v>
      </c>
      <c r="E67" s="26"/>
      <c r="F67" s="26"/>
      <c r="G67" s="26"/>
      <c r="H67" s="26">
        <v>4.8600000000000003</v>
      </c>
    </row>
    <row r="68" spans="1:8" ht="15.75" customHeight="1">
      <c r="A68">
        <v>17</v>
      </c>
      <c r="B68" s="7">
        <v>276</v>
      </c>
      <c r="C68" s="2" t="str">
        <f t="shared" si="10"/>
        <v>Tamar Appeldoorn</v>
      </c>
      <c r="D68" s="2" t="str">
        <f t="shared" si="11"/>
        <v>Zuidwal</v>
      </c>
      <c r="E68" s="26"/>
      <c r="F68" s="26"/>
      <c r="G68" s="26"/>
      <c r="H68" s="26">
        <v>5.99</v>
      </c>
    </row>
    <row r="69" spans="1:8" ht="15.75" customHeight="1">
      <c r="B69" s="7"/>
      <c r="C69" s="2"/>
      <c r="D69" s="9"/>
      <c r="E69" s="27"/>
      <c r="F69" s="27"/>
      <c r="G69" s="27"/>
      <c r="H69" s="27"/>
    </row>
    <row r="71" spans="1:8" ht="15.75" customHeight="1">
      <c r="A71" s="13" t="s">
        <v>77</v>
      </c>
      <c r="B71" s="19" t="s">
        <v>35</v>
      </c>
      <c r="C71" s="1" t="s">
        <v>28</v>
      </c>
      <c r="F71" s="24"/>
      <c r="G71" s="24"/>
      <c r="H71" s="24"/>
    </row>
    <row r="72" spans="1:8" ht="15.75" customHeight="1">
      <c r="A72" s="13" t="s">
        <v>269</v>
      </c>
      <c r="B72" s="19"/>
      <c r="C72" s="13"/>
      <c r="E72" s="25" t="s">
        <v>29</v>
      </c>
      <c r="F72" s="25" t="s">
        <v>30</v>
      </c>
      <c r="G72" s="25" t="s">
        <v>31</v>
      </c>
      <c r="H72" s="25" t="s">
        <v>32</v>
      </c>
    </row>
    <row r="73" spans="1:8" ht="15.75" customHeight="1">
      <c r="A73">
        <v>1</v>
      </c>
      <c r="B73" s="7">
        <v>64</v>
      </c>
      <c r="C73" s="2" t="str">
        <f t="shared" ref="C73:C83" si="12">IF(ISNA(VLOOKUP(B73,Overzicht,2,FALSE)),"",VLOOKUP(B73,Overzicht,2,FALSE))</f>
        <v>Nynke v.d. Heuvel</v>
      </c>
      <c r="D73" s="2" t="str">
        <f t="shared" ref="D73:D83" si="13">IF(ISNA(VLOOKUP($B73,Overzicht,3,FALSE)),"",VLOOKUP($B73,Overzicht,3,FALSE))</f>
        <v>Almere 81</v>
      </c>
      <c r="E73" s="26"/>
      <c r="F73" s="28"/>
      <c r="G73" s="28"/>
      <c r="H73" s="26">
        <v>6.08</v>
      </c>
    </row>
    <row r="74" spans="1:8" ht="15.75" customHeight="1">
      <c r="A74">
        <v>2</v>
      </c>
      <c r="B74" s="7">
        <v>306</v>
      </c>
      <c r="C74" s="2" t="str">
        <f t="shared" si="12"/>
        <v>Julia van Delft</v>
      </c>
      <c r="D74" s="2" t="str">
        <f t="shared" si="13"/>
        <v>GAC</v>
      </c>
      <c r="E74" s="26"/>
      <c r="F74" s="28"/>
      <c r="G74" s="28"/>
      <c r="H74" s="26">
        <v>5.47</v>
      </c>
    </row>
    <row r="75" spans="1:8" ht="15.75" customHeight="1">
      <c r="A75">
        <v>3</v>
      </c>
      <c r="B75" s="7">
        <v>207</v>
      </c>
      <c r="C75" s="2" t="str">
        <f t="shared" si="12"/>
        <v>madelief Kok</v>
      </c>
      <c r="D75" s="2" t="str">
        <f t="shared" si="13"/>
        <v>Altis</v>
      </c>
      <c r="E75" s="26"/>
      <c r="F75" s="28"/>
      <c r="G75" s="28"/>
      <c r="H75" s="26">
        <v>5.44</v>
      </c>
    </row>
    <row r="76" spans="1:8" ht="15.75" customHeight="1">
      <c r="A76">
        <v>4</v>
      </c>
      <c r="B76" s="7">
        <v>62</v>
      </c>
      <c r="C76" s="2" t="str">
        <f t="shared" si="12"/>
        <v>Moesha v.d. Berg</v>
      </c>
      <c r="D76" s="2" t="str">
        <f t="shared" si="13"/>
        <v>Almere 81</v>
      </c>
      <c r="E76" s="26"/>
      <c r="F76" s="28"/>
      <c r="G76" s="29"/>
      <c r="H76" s="26">
        <v>4.84</v>
      </c>
    </row>
    <row r="77" spans="1:8" ht="15.75" customHeight="1">
      <c r="A77">
        <v>5</v>
      </c>
      <c r="B77" s="7">
        <v>205</v>
      </c>
      <c r="C77" s="2" t="str">
        <f t="shared" si="12"/>
        <v>Ilse van de Haar</v>
      </c>
      <c r="D77" s="2" t="str">
        <f t="shared" si="13"/>
        <v>Altis</v>
      </c>
      <c r="E77" s="26"/>
      <c r="F77" s="28"/>
      <c r="G77" s="28"/>
      <c r="H77" s="26">
        <v>6.05</v>
      </c>
    </row>
    <row r="78" spans="1:8" ht="15.75" customHeight="1">
      <c r="A78">
        <v>6</v>
      </c>
      <c r="B78" s="7">
        <v>310</v>
      </c>
      <c r="C78" s="2" t="str">
        <f t="shared" si="12"/>
        <v>Luna Scheffer</v>
      </c>
      <c r="D78" s="2" t="str">
        <f t="shared" si="13"/>
        <v>GAC</v>
      </c>
      <c r="E78" s="26"/>
      <c r="F78" s="28"/>
      <c r="G78" s="28"/>
      <c r="H78" s="26">
        <v>4.13</v>
      </c>
    </row>
    <row r="79" spans="1:8" ht="15.75" customHeight="1">
      <c r="A79">
        <v>7</v>
      </c>
      <c r="B79" s="7">
        <v>63</v>
      </c>
      <c r="C79" s="2" t="str">
        <f t="shared" si="12"/>
        <v>Anouk van Woudenberg</v>
      </c>
      <c r="D79" s="2" t="str">
        <f t="shared" si="13"/>
        <v>Almere 81</v>
      </c>
      <c r="E79" s="26"/>
      <c r="F79" s="28"/>
      <c r="G79" s="28"/>
      <c r="H79" s="26">
        <v>6.77</v>
      </c>
    </row>
    <row r="80" spans="1:8" ht="15.75" customHeight="1">
      <c r="A80">
        <v>8</v>
      </c>
      <c r="B80" s="7">
        <v>208</v>
      </c>
      <c r="C80" s="2" t="str">
        <f t="shared" si="12"/>
        <v>Tessie Hamers</v>
      </c>
      <c r="D80" s="2" t="str">
        <f t="shared" si="13"/>
        <v>Altis</v>
      </c>
      <c r="E80" s="26"/>
      <c r="F80" s="28"/>
      <c r="G80" s="28"/>
      <c r="H80" s="26">
        <v>4.8600000000000003</v>
      </c>
    </row>
    <row r="81" spans="1:8" ht="15.75" customHeight="1">
      <c r="A81">
        <v>9</v>
      </c>
      <c r="B81" s="7">
        <v>307</v>
      </c>
      <c r="C81" s="2" t="str">
        <f t="shared" si="12"/>
        <v>Floortje Geelen</v>
      </c>
      <c r="D81" s="2" t="str">
        <f t="shared" si="13"/>
        <v>GAC</v>
      </c>
      <c r="E81" s="26"/>
      <c r="F81" s="28"/>
      <c r="G81" s="28"/>
      <c r="H81" s="26">
        <v>4.78</v>
      </c>
    </row>
    <row r="82" spans="1:8" ht="15.75" customHeight="1">
      <c r="A82">
        <v>10</v>
      </c>
      <c r="B82" s="7">
        <v>61</v>
      </c>
      <c r="C82" s="2" t="str">
        <f t="shared" si="12"/>
        <v>Nina Arendse</v>
      </c>
      <c r="D82" s="2" t="str">
        <f t="shared" si="13"/>
        <v>Almere 81</v>
      </c>
      <c r="E82" s="26"/>
      <c r="F82" s="28"/>
      <c r="G82" s="28"/>
      <c r="H82" s="26">
        <v>5.83</v>
      </c>
    </row>
    <row r="83" spans="1:8" ht="15.75" customHeight="1">
      <c r="A83">
        <v>11</v>
      </c>
      <c r="B83" s="10">
        <v>204</v>
      </c>
      <c r="C83" s="2" t="str">
        <f t="shared" si="12"/>
        <v>Denise Achterberg</v>
      </c>
      <c r="D83" s="2" t="str">
        <f t="shared" si="13"/>
        <v>Altis</v>
      </c>
      <c r="E83" s="26"/>
      <c r="F83" s="28"/>
      <c r="G83" s="28"/>
      <c r="H83" s="26">
        <v>6.07</v>
      </c>
    </row>
    <row r="84" spans="1:8" ht="15.75" customHeight="1">
      <c r="A84">
        <v>12</v>
      </c>
      <c r="B84" s="7">
        <v>309</v>
      </c>
      <c r="C84" s="2" t="str">
        <f>IF(ISNA(VLOOKUP(B84,Overzicht,2,FALSE)),"",VLOOKUP(B84,Overzicht,2,FALSE))</f>
        <v>Wieke van Kaam</v>
      </c>
      <c r="D84" s="2" t="str">
        <f>IF(ISNA(VLOOKUP($B84,Overzicht,3,FALSE)),"",VLOOKUP($B84,Overzicht,3,FALSE))</f>
        <v>GAC</v>
      </c>
      <c r="E84" s="26"/>
      <c r="F84" s="28"/>
      <c r="G84" s="28"/>
      <c r="H84" s="26">
        <v>3.38</v>
      </c>
    </row>
    <row r="85" spans="1:8" ht="15.75" customHeight="1">
      <c r="A85">
        <v>13</v>
      </c>
      <c r="B85" s="7">
        <v>65</v>
      </c>
      <c r="C85" s="2" t="str">
        <f>IF(ISNA(VLOOKUP(B85,Overzicht,2,FALSE)),"",VLOOKUP(B85,Overzicht,2,FALSE))</f>
        <v>Marloes Abbink</v>
      </c>
      <c r="D85" s="2" t="str">
        <f>IF(ISNA(VLOOKUP($B85,Overzicht,3,FALSE)),"",VLOOKUP($B85,Overzicht,3,FALSE))</f>
        <v>Almere 81</v>
      </c>
      <c r="E85" s="26"/>
      <c r="F85" s="28"/>
      <c r="G85" s="28"/>
      <c r="H85" s="26">
        <v>6.28</v>
      </c>
    </row>
    <row r="86" spans="1:8" ht="15.75" customHeight="1">
      <c r="A86">
        <v>14</v>
      </c>
      <c r="B86" s="7">
        <v>206</v>
      </c>
      <c r="C86" s="2" t="str">
        <f>IF(ISNA(VLOOKUP(B86,Overzicht,2,FALSE)),"",VLOOKUP(B86,Overzicht,2,FALSE))</f>
        <v>Jorieke Slangewal</v>
      </c>
      <c r="D86" s="2" t="str">
        <f>IF(ISNA(VLOOKUP($B86,Overzicht,3,FALSE)),"",VLOOKUP($B86,Overzicht,3,FALSE))</f>
        <v>Altis</v>
      </c>
      <c r="E86" s="26"/>
      <c r="F86" s="28"/>
      <c r="G86" s="28"/>
      <c r="H86" s="26">
        <v>3.9</v>
      </c>
    </row>
    <row r="87" spans="1:8" ht="15.75" customHeight="1">
      <c r="A87">
        <v>15</v>
      </c>
      <c r="B87" s="7">
        <v>308</v>
      </c>
      <c r="C87" s="2" t="str">
        <f>IF(ISNA(VLOOKUP(B87,Overzicht,2,FALSE)),"",VLOOKUP(B87,Overzicht,2,FALSE))</f>
        <v>Senna van der Geest</v>
      </c>
      <c r="D87" s="2" t="str">
        <f>IF(ISNA(VLOOKUP($B87,Overzicht,3,FALSE)),"",VLOOKUP($B87,Overzicht,3,FALSE))</f>
        <v>GAC</v>
      </c>
      <c r="E87" s="26"/>
      <c r="F87" s="28"/>
      <c r="G87" s="29"/>
      <c r="H87" s="26">
        <v>5.66</v>
      </c>
    </row>
    <row r="89" spans="1:8" ht="15.75" customHeight="1">
      <c r="A89" s="13" t="s">
        <v>270</v>
      </c>
      <c r="B89" s="19" t="s">
        <v>35</v>
      </c>
      <c r="C89" s="1"/>
      <c r="F89" s="24"/>
      <c r="G89" s="24"/>
      <c r="H89" s="24"/>
    </row>
    <row r="90" spans="1:8" ht="15.75" customHeight="1">
      <c r="A90" s="13" t="s">
        <v>271</v>
      </c>
      <c r="B90" s="19"/>
      <c r="C90" s="13"/>
      <c r="E90" s="25" t="s">
        <v>29</v>
      </c>
      <c r="F90" s="25" t="s">
        <v>30</v>
      </c>
      <c r="G90" s="25" t="s">
        <v>31</v>
      </c>
      <c r="H90" s="25" t="s">
        <v>32</v>
      </c>
    </row>
    <row r="91" spans="1:8" ht="15.75" customHeight="1">
      <c r="A91">
        <v>1</v>
      </c>
      <c r="B91" s="7">
        <v>21</v>
      </c>
      <c r="C91" s="2" t="str">
        <f t="shared" ref="C91:C125" si="14">IF(ISNA(VLOOKUP(B91,Overzicht,2,FALSE)),"",VLOOKUP(B91,Overzicht,2,FALSE))</f>
        <v>Linn Willemsen</v>
      </c>
      <c r="D91" s="2" t="str">
        <f t="shared" ref="D91:D125" si="15">IF(ISNA(VLOOKUP($B91,Overzicht,3,FALSE)),"",VLOOKUP($B91,Overzicht,3,FALSE))</f>
        <v>VAV</v>
      </c>
      <c r="E91" s="26"/>
      <c r="F91" s="28"/>
      <c r="G91" s="28"/>
      <c r="H91" s="28">
        <v>3.31</v>
      </c>
    </row>
    <row r="92" spans="1:8" ht="15.75" customHeight="1">
      <c r="A92">
        <v>2</v>
      </c>
      <c r="B92" s="42">
        <v>82</v>
      </c>
      <c r="C92" s="2" t="str">
        <f t="shared" si="14"/>
        <v>Fleur Praas</v>
      </c>
      <c r="D92" s="2" t="str">
        <f t="shared" si="15"/>
        <v>Triathlon</v>
      </c>
      <c r="E92" s="26"/>
      <c r="F92" s="28"/>
      <c r="G92" s="28"/>
      <c r="H92" s="28">
        <v>4.3</v>
      </c>
    </row>
    <row r="93" spans="1:8" ht="15.75" customHeight="1">
      <c r="A93">
        <v>3</v>
      </c>
      <c r="B93" s="7">
        <v>20</v>
      </c>
      <c r="C93" s="2" t="str">
        <f t="shared" si="14"/>
        <v>Eva Krabbenborg</v>
      </c>
      <c r="D93" s="2" t="str">
        <f t="shared" si="15"/>
        <v>VAV</v>
      </c>
      <c r="E93" s="26"/>
      <c r="F93" s="29"/>
      <c r="G93" s="28"/>
      <c r="H93" s="28">
        <v>4.09</v>
      </c>
    </row>
    <row r="94" spans="1:8" ht="15.75" customHeight="1">
      <c r="A94">
        <v>4</v>
      </c>
      <c r="B94" s="7">
        <v>81</v>
      </c>
      <c r="C94" s="2" t="str">
        <f t="shared" si="14"/>
        <v>Kirsten Hogema</v>
      </c>
      <c r="D94" s="2" t="str">
        <f t="shared" si="15"/>
        <v>Triathlon</v>
      </c>
      <c r="E94" s="26"/>
      <c r="F94" s="28"/>
      <c r="G94" s="28"/>
      <c r="H94" s="28">
        <v>3.04</v>
      </c>
    </row>
    <row r="95" spans="1:8" ht="15.75" customHeight="1">
      <c r="A95">
        <v>5</v>
      </c>
      <c r="B95" s="7">
        <v>5</v>
      </c>
      <c r="C95" s="2" t="str">
        <f t="shared" si="14"/>
        <v>Sharon Lansing</v>
      </c>
      <c r="D95" s="2" t="str">
        <f t="shared" si="15"/>
        <v>Clytoneus</v>
      </c>
      <c r="E95" s="26"/>
      <c r="F95" s="28"/>
      <c r="G95" s="28"/>
      <c r="H95" s="28">
        <v>3.78</v>
      </c>
    </row>
    <row r="96" spans="1:8" ht="15.75" customHeight="1">
      <c r="A96">
        <v>6</v>
      </c>
      <c r="B96" s="7">
        <v>272</v>
      </c>
      <c r="C96" s="2" t="str">
        <f t="shared" si="14"/>
        <v>Isabelle Leenhouts</v>
      </c>
      <c r="D96" s="2" t="str">
        <f t="shared" si="15"/>
        <v>Zuidwal</v>
      </c>
      <c r="E96" s="26"/>
      <c r="F96" s="28"/>
      <c r="G96" s="28"/>
      <c r="H96" s="28">
        <v>3.38</v>
      </c>
    </row>
    <row r="97" spans="1:8" ht="15.75" customHeight="1">
      <c r="A97">
        <v>7</v>
      </c>
      <c r="B97" s="7">
        <v>273</v>
      </c>
      <c r="C97" s="2" t="str">
        <f t="shared" si="14"/>
        <v>Charlotte Bigot</v>
      </c>
      <c r="D97" s="2" t="str">
        <f t="shared" si="15"/>
        <v>Zuidwal</v>
      </c>
      <c r="E97" s="26"/>
      <c r="F97" s="28"/>
      <c r="G97" s="28"/>
      <c r="H97" s="28">
        <v>3.31</v>
      </c>
    </row>
    <row r="98" spans="1:8" ht="15.75" customHeight="1">
      <c r="A98">
        <v>8</v>
      </c>
      <c r="B98" s="7">
        <v>22</v>
      </c>
      <c r="C98" s="2" t="str">
        <f t="shared" si="14"/>
        <v>Cheyenne Spies</v>
      </c>
      <c r="D98" s="2" t="str">
        <f t="shared" si="15"/>
        <v>VAV</v>
      </c>
      <c r="E98" s="26"/>
      <c r="F98" s="28"/>
      <c r="G98" s="28"/>
      <c r="H98" s="28">
        <v>3.5</v>
      </c>
    </row>
    <row r="99" spans="1:8" ht="15.75" customHeight="1">
      <c r="A99">
        <v>9</v>
      </c>
      <c r="B99" s="7">
        <v>274</v>
      </c>
      <c r="C99" s="2" t="str">
        <f t="shared" si="14"/>
        <v>Luna van den Born</v>
      </c>
      <c r="D99" s="2" t="str">
        <f t="shared" si="15"/>
        <v>Zuidwal</v>
      </c>
      <c r="E99" s="26"/>
      <c r="F99" s="28"/>
      <c r="G99" s="28"/>
      <c r="H99" s="28">
        <v>3.13</v>
      </c>
    </row>
    <row r="100" spans="1:8" ht="15.75" customHeight="1">
      <c r="A100">
        <v>10</v>
      </c>
      <c r="B100" s="7">
        <v>79</v>
      </c>
      <c r="C100" s="2" t="str">
        <f t="shared" si="14"/>
        <v>Femke Bol</v>
      </c>
      <c r="D100" s="2" t="str">
        <f t="shared" si="15"/>
        <v>Triathlon</v>
      </c>
      <c r="E100" s="26"/>
      <c r="F100" s="28"/>
      <c r="G100" s="28"/>
      <c r="H100" s="28">
        <v>3.8</v>
      </c>
    </row>
    <row r="101" spans="1:8" ht="15.75" customHeight="1">
      <c r="A101">
        <v>11</v>
      </c>
      <c r="B101" s="7">
        <v>6</v>
      </c>
      <c r="C101" s="2" t="str">
        <f t="shared" si="14"/>
        <v>Iole Wervenbos</v>
      </c>
      <c r="D101" s="2" t="str">
        <f t="shared" si="15"/>
        <v>Clytoneus</v>
      </c>
      <c r="E101" s="26"/>
      <c r="F101" s="28"/>
      <c r="G101" s="28"/>
      <c r="H101" s="28">
        <v>3.71</v>
      </c>
    </row>
    <row r="102" spans="1:8" ht="15.75" customHeight="1">
      <c r="A102">
        <v>12</v>
      </c>
      <c r="B102" s="7">
        <v>83</v>
      </c>
      <c r="C102" s="2" t="str">
        <f t="shared" si="14"/>
        <v>Thyrsa Buskop</v>
      </c>
      <c r="D102" s="2" t="str">
        <f t="shared" si="15"/>
        <v>Triathlon</v>
      </c>
      <c r="E102" s="26"/>
      <c r="F102" s="29"/>
      <c r="G102" s="28"/>
      <c r="H102" s="28">
        <v>3.48</v>
      </c>
    </row>
    <row r="103" spans="1:8" ht="15.75" customHeight="1">
      <c r="A103">
        <v>13</v>
      </c>
      <c r="B103" s="7">
        <v>23</v>
      </c>
      <c r="C103" s="2" t="str">
        <f t="shared" si="14"/>
        <v>Renate Wolters</v>
      </c>
      <c r="D103" s="2" t="str">
        <f t="shared" si="15"/>
        <v>VAV</v>
      </c>
      <c r="E103" s="26"/>
      <c r="F103" s="28"/>
      <c r="G103" s="28"/>
      <c r="H103" s="28">
        <v>3.25</v>
      </c>
    </row>
    <row r="104" spans="1:8" ht="15.75" customHeight="1">
      <c r="A104">
        <v>14</v>
      </c>
      <c r="B104" s="7">
        <v>80</v>
      </c>
      <c r="C104" s="2" t="str">
        <f t="shared" si="14"/>
        <v>Chaimae Imaankaf</v>
      </c>
      <c r="D104" s="2" t="str">
        <f t="shared" si="15"/>
        <v>Triathlon</v>
      </c>
      <c r="E104" s="26"/>
      <c r="F104" s="28"/>
      <c r="G104" s="28"/>
      <c r="H104" s="28">
        <v>2.7</v>
      </c>
    </row>
    <row r="105" spans="1:8" ht="15.75" customHeight="1">
      <c r="A105">
        <v>15</v>
      </c>
      <c r="B105" s="7">
        <v>19</v>
      </c>
      <c r="C105" s="2" t="str">
        <f t="shared" si="14"/>
        <v>Jolein Buijs</v>
      </c>
      <c r="D105" s="2" t="str">
        <f t="shared" si="15"/>
        <v>VAV</v>
      </c>
      <c r="E105" s="26"/>
      <c r="F105" s="28"/>
      <c r="G105" s="28"/>
      <c r="H105" s="28">
        <v>3.91</v>
      </c>
    </row>
    <row r="106" spans="1:8" ht="15.75" customHeight="1">
      <c r="A106">
        <v>16</v>
      </c>
      <c r="B106" s="7">
        <v>275</v>
      </c>
      <c r="C106" s="2" t="str">
        <f t="shared" si="14"/>
        <v>Daphne Wijkhuijzen</v>
      </c>
      <c r="D106" s="2" t="str">
        <f t="shared" si="15"/>
        <v>Zuidwal</v>
      </c>
      <c r="E106" s="26"/>
      <c r="F106" s="28"/>
      <c r="G106" s="28"/>
      <c r="H106" s="28">
        <v>3.26</v>
      </c>
    </row>
    <row r="107" spans="1:8" ht="15.75" customHeight="1">
      <c r="A107">
        <v>17</v>
      </c>
      <c r="B107" s="7">
        <v>276</v>
      </c>
      <c r="C107" s="2" t="str">
        <f t="shared" si="14"/>
        <v>Tamar Appeldoorn</v>
      </c>
      <c r="D107" s="2" t="str">
        <f t="shared" si="15"/>
        <v>Zuidwal</v>
      </c>
      <c r="E107" s="26"/>
      <c r="F107" s="29"/>
      <c r="G107" s="28"/>
      <c r="H107" s="28">
        <v>3.03</v>
      </c>
    </row>
    <row r="108" spans="1:8" ht="15.75" customHeight="1">
      <c r="B108" s="7"/>
      <c r="C108" s="2"/>
      <c r="D108" s="2"/>
    </row>
    <row r="109" spans="1:8" ht="15.75" customHeight="1">
      <c r="A109" s="13" t="s">
        <v>270</v>
      </c>
      <c r="B109" s="19" t="s">
        <v>35</v>
      </c>
      <c r="C109" s="1"/>
      <c r="F109" s="24"/>
      <c r="G109" s="24"/>
      <c r="H109" s="24"/>
    </row>
    <row r="110" spans="1:8" ht="15.75" customHeight="1">
      <c r="A110" s="13" t="s">
        <v>272</v>
      </c>
      <c r="B110" s="19"/>
      <c r="C110" s="13"/>
      <c r="E110" s="25" t="s">
        <v>29</v>
      </c>
      <c r="F110" s="25" t="s">
        <v>30</v>
      </c>
      <c r="G110" s="25" t="s">
        <v>31</v>
      </c>
      <c r="H110" s="25" t="s">
        <v>32</v>
      </c>
    </row>
    <row r="111" spans="1:8" ht="15.75" customHeight="1">
      <c r="A111">
        <v>1</v>
      </c>
      <c r="B111" s="7">
        <v>64</v>
      </c>
      <c r="C111" s="2" t="str">
        <f t="shared" si="14"/>
        <v>Nynke v.d. Heuvel</v>
      </c>
      <c r="D111" s="2" t="str">
        <f t="shared" si="15"/>
        <v>Almere 81</v>
      </c>
      <c r="E111" s="26"/>
      <c r="F111" s="28"/>
      <c r="G111" s="28"/>
      <c r="H111" s="28">
        <v>3.92</v>
      </c>
    </row>
    <row r="112" spans="1:8" ht="15.75" customHeight="1">
      <c r="A112">
        <v>2</v>
      </c>
      <c r="B112" s="7">
        <v>306</v>
      </c>
      <c r="C112" s="2" t="str">
        <f t="shared" si="14"/>
        <v>Julia van Delft</v>
      </c>
      <c r="D112" s="2" t="str">
        <f t="shared" si="15"/>
        <v>GAC</v>
      </c>
      <c r="E112" s="26"/>
      <c r="F112" s="28"/>
      <c r="G112" s="28"/>
      <c r="H112" s="28">
        <v>3.92</v>
      </c>
    </row>
    <row r="113" spans="1:8" ht="15.75" customHeight="1">
      <c r="A113">
        <v>3</v>
      </c>
      <c r="B113" s="7">
        <v>207</v>
      </c>
      <c r="C113" s="2" t="str">
        <f t="shared" si="14"/>
        <v>madelief Kok</v>
      </c>
      <c r="D113" s="2" t="str">
        <f t="shared" si="15"/>
        <v>Altis</v>
      </c>
      <c r="E113" s="26"/>
      <c r="F113" s="29"/>
      <c r="G113" s="28"/>
      <c r="H113" s="28">
        <v>3.6</v>
      </c>
    </row>
    <row r="114" spans="1:8" ht="15.75" customHeight="1">
      <c r="A114">
        <v>4</v>
      </c>
      <c r="B114" s="7">
        <v>62</v>
      </c>
      <c r="C114" s="2" t="str">
        <f t="shared" si="14"/>
        <v>Moesha v.d. Berg</v>
      </c>
      <c r="D114" s="2" t="str">
        <f t="shared" si="15"/>
        <v>Almere 81</v>
      </c>
      <c r="E114" s="26"/>
      <c r="F114" s="28"/>
      <c r="G114" s="28"/>
      <c r="H114" s="28">
        <v>3.5</v>
      </c>
    </row>
    <row r="115" spans="1:8" ht="15.75" customHeight="1">
      <c r="A115">
        <v>5</v>
      </c>
      <c r="B115" s="7">
        <v>205</v>
      </c>
      <c r="C115" s="2" t="str">
        <f t="shared" si="14"/>
        <v>Ilse van de Haar</v>
      </c>
      <c r="D115" s="2" t="str">
        <f t="shared" si="15"/>
        <v>Altis</v>
      </c>
      <c r="E115" s="26"/>
      <c r="F115" s="28"/>
      <c r="G115" s="28"/>
      <c r="H115" s="28">
        <v>4.18</v>
      </c>
    </row>
    <row r="116" spans="1:8" ht="15.75" customHeight="1">
      <c r="A116">
        <v>6</v>
      </c>
      <c r="B116" s="7">
        <v>310</v>
      </c>
      <c r="C116" s="2" t="str">
        <f t="shared" si="14"/>
        <v>Luna Scheffer</v>
      </c>
      <c r="D116" s="2" t="str">
        <f t="shared" si="15"/>
        <v>GAC</v>
      </c>
      <c r="E116" s="26"/>
      <c r="F116" s="28"/>
      <c r="G116" s="28"/>
      <c r="H116" s="28">
        <v>3.76</v>
      </c>
    </row>
    <row r="117" spans="1:8" ht="15.75" customHeight="1">
      <c r="A117">
        <v>7</v>
      </c>
      <c r="B117" s="7">
        <v>63</v>
      </c>
      <c r="C117" s="2" t="str">
        <f t="shared" si="14"/>
        <v>Anouk van Woudenberg</v>
      </c>
      <c r="D117" s="2" t="str">
        <f t="shared" si="15"/>
        <v>Almere 81</v>
      </c>
      <c r="E117" s="26"/>
      <c r="F117" s="28"/>
      <c r="G117" s="28"/>
      <c r="H117" s="28">
        <v>3.96</v>
      </c>
    </row>
    <row r="118" spans="1:8" ht="15.75" customHeight="1">
      <c r="A118">
        <v>8</v>
      </c>
      <c r="B118" s="7">
        <v>208</v>
      </c>
      <c r="C118" s="2" t="str">
        <f t="shared" si="14"/>
        <v>Tessie Hamers</v>
      </c>
      <c r="D118" s="2" t="str">
        <f t="shared" si="15"/>
        <v>Altis</v>
      </c>
      <c r="E118" s="26"/>
      <c r="F118" s="28"/>
      <c r="G118" s="28"/>
      <c r="H118" s="28">
        <v>3.3</v>
      </c>
    </row>
    <row r="119" spans="1:8" ht="15.75" customHeight="1">
      <c r="A119">
        <v>9</v>
      </c>
      <c r="B119" s="7">
        <v>307</v>
      </c>
      <c r="C119" s="2" t="str">
        <f t="shared" si="14"/>
        <v>Floortje Geelen</v>
      </c>
      <c r="D119" s="2" t="str">
        <f t="shared" si="15"/>
        <v>GAC</v>
      </c>
      <c r="E119" s="26"/>
      <c r="F119" s="28"/>
      <c r="G119" s="28"/>
      <c r="H119" s="28">
        <v>3.75</v>
      </c>
    </row>
    <row r="120" spans="1:8" ht="15.75" customHeight="1">
      <c r="A120">
        <v>10</v>
      </c>
      <c r="B120" s="7">
        <v>61</v>
      </c>
      <c r="C120" s="2" t="str">
        <f t="shared" si="14"/>
        <v>Nina Arendse</v>
      </c>
      <c r="D120" s="2" t="str">
        <f t="shared" si="15"/>
        <v>Almere 81</v>
      </c>
      <c r="E120" s="26"/>
      <c r="F120" s="28"/>
      <c r="G120" s="28"/>
      <c r="H120" s="28">
        <v>3.37</v>
      </c>
    </row>
    <row r="121" spans="1:8" ht="15.75" customHeight="1">
      <c r="A121">
        <v>11</v>
      </c>
      <c r="B121" s="10">
        <v>204</v>
      </c>
      <c r="C121" s="2" t="str">
        <f t="shared" si="14"/>
        <v>Denise Achterberg</v>
      </c>
      <c r="D121" s="2" t="str">
        <f t="shared" si="15"/>
        <v>Altis</v>
      </c>
      <c r="E121" s="26"/>
      <c r="F121" s="28"/>
      <c r="G121" s="28"/>
      <c r="H121" s="28">
        <v>3.16</v>
      </c>
    </row>
    <row r="122" spans="1:8" ht="15.75" customHeight="1">
      <c r="A122">
        <v>12</v>
      </c>
      <c r="B122" s="7">
        <v>309</v>
      </c>
      <c r="C122" s="2" t="str">
        <f t="shared" si="14"/>
        <v>Wieke van Kaam</v>
      </c>
      <c r="D122" s="2" t="str">
        <f t="shared" si="15"/>
        <v>GAC</v>
      </c>
      <c r="E122" s="26"/>
      <c r="F122" s="29"/>
      <c r="G122" s="28"/>
      <c r="H122" s="28">
        <v>3.59</v>
      </c>
    </row>
    <row r="123" spans="1:8" ht="15.75" customHeight="1">
      <c r="A123">
        <v>13</v>
      </c>
      <c r="B123" s="7">
        <v>65</v>
      </c>
      <c r="C123" s="2" t="str">
        <f t="shared" si="14"/>
        <v>Marloes Abbink</v>
      </c>
      <c r="D123" s="2" t="str">
        <f t="shared" si="15"/>
        <v>Almere 81</v>
      </c>
      <c r="E123" s="26"/>
      <c r="F123" s="28"/>
      <c r="G123" s="28"/>
      <c r="H123" s="28">
        <v>3.22</v>
      </c>
    </row>
    <row r="124" spans="1:8" ht="15.75" customHeight="1">
      <c r="A124">
        <v>14</v>
      </c>
      <c r="B124" s="7">
        <v>206</v>
      </c>
      <c r="C124" s="2" t="str">
        <f t="shared" si="14"/>
        <v>Jorieke Slangewal</v>
      </c>
      <c r="D124" s="2" t="str">
        <f t="shared" si="15"/>
        <v>Altis</v>
      </c>
      <c r="E124" s="26"/>
      <c r="F124" s="28"/>
      <c r="G124" s="28"/>
      <c r="H124" s="28">
        <v>3.35</v>
      </c>
    </row>
    <row r="125" spans="1:8" ht="15.75" customHeight="1">
      <c r="A125">
        <v>15</v>
      </c>
      <c r="B125" s="7">
        <v>308</v>
      </c>
      <c r="C125" s="2" t="str">
        <f t="shared" si="14"/>
        <v>Senna van der Geest</v>
      </c>
      <c r="D125" s="2" t="str">
        <f t="shared" si="15"/>
        <v>GAC</v>
      </c>
      <c r="E125" s="26"/>
      <c r="F125" s="28"/>
      <c r="G125" s="28"/>
      <c r="H125" s="28">
        <v>3.66</v>
      </c>
    </row>
  </sheetData>
  <phoneticPr fontId="0" type="noConversion"/>
  <pageMargins left="0.42" right="0.28000000000000003" top="0.26" bottom="1" header="0.5" footer="0.5"/>
  <pageSetup paperSize="9" orientation="portrait" r:id="rId1"/>
  <headerFooter alignWithMargins="0"/>
  <rowBreaks count="4" manualBreakCount="4">
    <brk id="49" max="16383" man="1"/>
    <brk id="70" max="16383" man="1"/>
    <brk id="88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3"/>
  <dimension ref="A1:P123"/>
  <sheetViews>
    <sheetView topLeftCell="A48" workbookViewId="0">
      <selection activeCell="C61" sqref="C61"/>
    </sheetView>
  </sheetViews>
  <sheetFormatPr defaultColWidth="11" defaultRowHeight="15.75" customHeight="1"/>
  <cols>
    <col min="1" max="1" width="8.85546875" customWidth="1"/>
    <col min="2" max="2" width="8.42578125" style="20" customWidth="1"/>
    <col min="3" max="3" width="18.85546875" bestFit="1" customWidth="1"/>
    <col min="4" max="4" width="11" customWidth="1"/>
    <col min="5" max="5" width="8.7109375" style="24" customWidth="1"/>
    <col min="6" max="6" width="8.7109375" style="20" customWidth="1"/>
    <col min="7" max="7" width="9" style="20" customWidth="1"/>
    <col min="8" max="8" width="8.7109375" style="20" customWidth="1"/>
    <col min="9" max="9" width="8.7109375" customWidth="1"/>
    <col min="10" max="10" width="8.140625" customWidth="1"/>
    <col min="11" max="11" width="9" customWidth="1"/>
    <col min="12" max="12" width="7.85546875" customWidth="1"/>
    <col min="13" max="13" width="8.42578125" customWidth="1"/>
    <col min="14" max="14" width="7.7109375" customWidth="1"/>
    <col min="15" max="15" width="7.85546875" customWidth="1"/>
    <col min="16" max="16" width="8.140625" customWidth="1"/>
  </cols>
  <sheetData>
    <row r="1" spans="1:6" ht="15.75" customHeight="1">
      <c r="A1" s="13" t="s">
        <v>273</v>
      </c>
      <c r="B1" s="19" t="s">
        <v>54</v>
      </c>
      <c r="C1" s="13"/>
      <c r="F1" s="21"/>
    </row>
    <row r="2" spans="1:6" ht="15.75" customHeight="1">
      <c r="A2" s="13" t="s">
        <v>36</v>
      </c>
      <c r="B2" s="19"/>
      <c r="C2" s="13"/>
      <c r="D2" s="13"/>
      <c r="E2" s="25"/>
      <c r="F2" s="21"/>
    </row>
    <row r="3" spans="1:6" ht="15.75" customHeight="1">
      <c r="A3" s="13" t="s">
        <v>22</v>
      </c>
      <c r="B3" s="19" t="s">
        <v>23</v>
      </c>
      <c r="C3" s="13" t="s">
        <v>1</v>
      </c>
      <c r="D3" s="13" t="s">
        <v>24</v>
      </c>
      <c r="E3" s="25" t="s">
        <v>25</v>
      </c>
      <c r="F3" s="22" t="s">
        <v>26</v>
      </c>
    </row>
    <row r="4" spans="1:6" ht="15.75" customHeight="1">
      <c r="A4">
        <v>2</v>
      </c>
      <c r="B4" s="7">
        <v>195</v>
      </c>
      <c r="C4" s="2" t="str">
        <f t="shared" ref="C4:C10" si="0">IF(ISNA(VLOOKUP(B4,Overzicht,2,FALSE)),"",VLOOKUP(B4,Overzicht,2,FALSE))</f>
        <v>Nynke van den Bedem</v>
      </c>
      <c r="D4" s="2" t="str">
        <f t="shared" ref="D4:D10" si="1">IF(ISNA(VLOOKUP($B4,Overzicht,3,FALSE)),"",VLOOKUP($B4,Overzicht,3,FALSE))</f>
        <v>Altis</v>
      </c>
      <c r="E4" s="26">
        <v>7.31</v>
      </c>
      <c r="F4" s="23"/>
    </row>
    <row r="5" spans="1:6" ht="15.75" customHeight="1">
      <c r="A5">
        <v>3</v>
      </c>
      <c r="B5" s="7">
        <v>303</v>
      </c>
      <c r="C5" s="2" t="str">
        <f t="shared" si="0"/>
        <v>Fleur Keijzer</v>
      </c>
      <c r="D5" s="2" t="str">
        <f t="shared" si="1"/>
        <v>GAC</v>
      </c>
      <c r="E5" s="26">
        <v>7.26</v>
      </c>
      <c r="F5" s="23"/>
    </row>
    <row r="6" spans="1:6" ht="15.75" customHeight="1">
      <c r="A6">
        <v>4</v>
      </c>
      <c r="B6" s="7">
        <v>138</v>
      </c>
      <c r="C6" s="2" t="str">
        <f t="shared" si="0"/>
        <v>Jade Hermkens</v>
      </c>
      <c r="D6" s="2" t="str">
        <f t="shared" si="1"/>
        <v>Phoenix</v>
      </c>
      <c r="E6" s="26">
        <v>7.27</v>
      </c>
      <c r="F6" s="23"/>
    </row>
    <row r="7" spans="1:6" ht="15.75" customHeight="1">
      <c r="A7">
        <v>5</v>
      </c>
      <c r="B7" s="7">
        <v>239</v>
      </c>
      <c r="C7" s="2" t="str">
        <f t="shared" si="0"/>
        <v>Sophie van der Zijden</v>
      </c>
      <c r="D7" s="2" t="str">
        <f t="shared" si="1"/>
        <v>Tempo</v>
      </c>
      <c r="E7" s="26">
        <v>8.31</v>
      </c>
      <c r="F7" s="23"/>
    </row>
    <row r="8" spans="1:6" ht="15.75" customHeight="1">
      <c r="A8">
        <v>6</v>
      </c>
      <c r="B8" s="7">
        <v>253</v>
      </c>
      <c r="C8" s="2" t="str">
        <f t="shared" si="0"/>
        <v>Samar Ahmed</v>
      </c>
      <c r="D8" s="2" t="str">
        <f t="shared" si="1"/>
        <v>Hellas</v>
      </c>
      <c r="E8" s="26">
        <v>7.43</v>
      </c>
      <c r="F8" s="23"/>
    </row>
    <row r="9" spans="1:6" ht="15.75" customHeight="1">
      <c r="A9">
        <v>7</v>
      </c>
      <c r="B9" s="7">
        <v>54</v>
      </c>
      <c r="C9" s="2" t="str">
        <f t="shared" si="0"/>
        <v>Dyante Zandgrond</v>
      </c>
      <c r="D9" s="2" t="str">
        <f t="shared" si="1"/>
        <v>Almere 81</v>
      </c>
      <c r="E9" s="26">
        <v>6.96</v>
      </c>
      <c r="F9" s="23"/>
    </row>
    <row r="10" spans="1:6" ht="15.75" customHeight="1">
      <c r="A10">
        <v>8</v>
      </c>
      <c r="B10" s="7">
        <v>2</v>
      </c>
      <c r="C10" s="2" t="str">
        <f t="shared" si="0"/>
        <v>Charlotte Hagen</v>
      </c>
      <c r="D10" s="2" t="str">
        <f t="shared" si="1"/>
        <v>Clytoneus</v>
      </c>
      <c r="E10" s="26">
        <v>6.94</v>
      </c>
      <c r="F10" s="23"/>
    </row>
    <row r="11" spans="1:6" ht="15.75" customHeight="1">
      <c r="F11" s="21"/>
    </row>
    <row r="12" spans="1:6" ht="15.75" customHeight="1">
      <c r="A12" s="13" t="s">
        <v>37</v>
      </c>
      <c r="B12" s="19"/>
      <c r="C12" s="13"/>
      <c r="D12" s="13"/>
      <c r="E12" s="25"/>
      <c r="F12" s="21"/>
    </row>
    <row r="13" spans="1:6" ht="15.75" customHeight="1">
      <c r="A13" s="13" t="s">
        <v>22</v>
      </c>
      <c r="B13" s="19" t="s">
        <v>23</v>
      </c>
      <c r="C13" s="13" t="s">
        <v>1</v>
      </c>
      <c r="D13" s="13" t="s">
        <v>24</v>
      </c>
      <c r="E13" s="25" t="s">
        <v>25</v>
      </c>
      <c r="F13" s="22" t="s">
        <v>26</v>
      </c>
    </row>
    <row r="14" spans="1:6" ht="15.75" customHeight="1">
      <c r="A14">
        <v>2</v>
      </c>
      <c r="B14" s="7">
        <v>193</v>
      </c>
      <c r="C14" s="2" t="str">
        <f t="shared" ref="C14:C20" si="2">IF(ISNA(VLOOKUP(B14,Overzicht,2,FALSE)),"",VLOOKUP(B14,Overzicht,2,FALSE))</f>
        <v>Kira Landman</v>
      </c>
      <c r="D14" s="2" t="str">
        <f t="shared" ref="D14:D20" si="3">IF(ISNA(VLOOKUP($B14,Overzicht,3,FALSE)),"",VLOOKUP($B14,Overzicht,3,FALSE))</f>
        <v>Altis</v>
      </c>
      <c r="E14" s="26">
        <v>7.61</v>
      </c>
      <c r="F14" s="23"/>
    </row>
    <row r="15" spans="1:6" ht="15.75" customHeight="1">
      <c r="A15">
        <v>3</v>
      </c>
      <c r="B15" s="7">
        <v>304</v>
      </c>
      <c r="C15" s="2" t="str">
        <f t="shared" si="2"/>
        <v>Kato Leusink</v>
      </c>
      <c r="D15" s="2" t="str">
        <f t="shared" si="3"/>
        <v>GAC</v>
      </c>
      <c r="E15" s="26">
        <v>7.15</v>
      </c>
      <c r="F15" s="23"/>
    </row>
    <row r="16" spans="1:6" ht="15.75" customHeight="1">
      <c r="A16">
        <v>4</v>
      </c>
      <c r="B16" s="7">
        <v>139</v>
      </c>
      <c r="C16" s="2" t="str">
        <f t="shared" si="2"/>
        <v>Willemijn de Weerd</v>
      </c>
      <c r="D16" s="2" t="str">
        <f t="shared" si="3"/>
        <v>Phoenix</v>
      </c>
      <c r="E16" s="26">
        <v>7.73</v>
      </c>
      <c r="F16" s="23"/>
    </row>
    <row r="17" spans="1:9" ht="15.75" customHeight="1">
      <c r="A17">
        <v>5</v>
      </c>
      <c r="B17" s="7">
        <v>240</v>
      </c>
      <c r="C17" s="2" t="str">
        <f t="shared" si="2"/>
        <v>Isabelle de Groot</v>
      </c>
      <c r="D17" s="2" t="str">
        <f t="shared" si="3"/>
        <v>Tempo</v>
      </c>
      <c r="E17" s="26">
        <v>7.37</v>
      </c>
      <c r="F17" s="23"/>
    </row>
    <row r="18" spans="1:9" ht="15.75" customHeight="1">
      <c r="A18">
        <v>6</v>
      </c>
      <c r="B18" s="7">
        <v>252</v>
      </c>
      <c r="C18" s="2" t="str">
        <f t="shared" si="2"/>
        <v>Yara Linnekamp</v>
      </c>
      <c r="D18" s="2" t="str">
        <f t="shared" si="3"/>
        <v>Hellas</v>
      </c>
      <c r="E18" s="26">
        <v>6.74</v>
      </c>
      <c r="F18" s="23"/>
    </row>
    <row r="19" spans="1:9" ht="15.75" customHeight="1">
      <c r="A19">
        <v>7</v>
      </c>
      <c r="B19" s="7">
        <v>55</v>
      </c>
      <c r="C19" s="2" t="str">
        <f t="shared" si="2"/>
        <v>Shanella Bleecke</v>
      </c>
      <c r="D19" s="2" t="str">
        <f t="shared" si="3"/>
        <v>Almere 81</v>
      </c>
      <c r="E19" s="26">
        <v>7.93</v>
      </c>
      <c r="F19" s="23"/>
      <c r="I19" s="2"/>
    </row>
    <row r="20" spans="1:9" ht="15.75" customHeight="1">
      <c r="A20">
        <v>8</v>
      </c>
      <c r="B20" s="7">
        <v>229</v>
      </c>
      <c r="C20" s="2" t="str">
        <f t="shared" si="2"/>
        <v>Aniek de Witt</v>
      </c>
      <c r="D20" s="2" t="str">
        <f t="shared" si="3"/>
        <v>Nijkerk</v>
      </c>
      <c r="E20" s="26">
        <v>7.13</v>
      </c>
      <c r="F20" s="23"/>
      <c r="I20" s="2"/>
    </row>
    <row r="21" spans="1:9" ht="15.75" customHeight="1">
      <c r="F21" s="21"/>
    </row>
    <row r="22" spans="1:9" ht="15.75" customHeight="1">
      <c r="A22" s="13" t="s">
        <v>38</v>
      </c>
      <c r="B22" s="19"/>
      <c r="C22" s="13"/>
      <c r="D22" s="13"/>
      <c r="E22" s="25"/>
      <c r="F22" s="21"/>
    </row>
    <row r="23" spans="1:9" ht="15.75" customHeight="1">
      <c r="A23" s="13" t="s">
        <v>22</v>
      </c>
      <c r="B23" s="19" t="s">
        <v>23</v>
      </c>
      <c r="C23" s="13" t="s">
        <v>1</v>
      </c>
      <c r="D23" s="13" t="s">
        <v>24</v>
      </c>
      <c r="E23" s="25" t="s">
        <v>25</v>
      </c>
      <c r="F23" s="22" t="s">
        <v>26</v>
      </c>
    </row>
    <row r="24" spans="1:9" ht="15.75" customHeight="1">
      <c r="A24">
        <v>2</v>
      </c>
      <c r="B24" s="7">
        <v>192</v>
      </c>
      <c r="C24" s="2" t="str">
        <f t="shared" ref="C24:C29" si="4">IF(ISNA(VLOOKUP(B24,Overzicht,2,FALSE)),"",VLOOKUP(B24,Overzicht,2,FALSE))</f>
        <v>Isolde Boon</v>
      </c>
      <c r="D24" s="2" t="str">
        <f t="shared" ref="D24:D29" si="5">IF(ISNA(VLOOKUP($B24,Overzicht,3,FALSE)),"",VLOOKUP($B24,Overzicht,3,FALSE))</f>
        <v>Altis</v>
      </c>
      <c r="E24" s="26">
        <v>7.66</v>
      </c>
      <c r="F24" s="23"/>
    </row>
    <row r="25" spans="1:9" ht="15.75" customHeight="1">
      <c r="A25">
        <v>3</v>
      </c>
      <c r="B25" s="7">
        <v>305</v>
      </c>
      <c r="C25" s="2" t="str">
        <f t="shared" si="4"/>
        <v>Otte Wienese</v>
      </c>
      <c r="D25" s="2" t="str">
        <f t="shared" si="5"/>
        <v>GAC</v>
      </c>
      <c r="E25" s="26">
        <v>7.25</v>
      </c>
      <c r="F25" s="23"/>
    </row>
    <row r="26" spans="1:9" ht="15.75" customHeight="1">
      <c r="A26">
        <v>4</v>
      </c>
      <c r="B26" s="20">
        <v>137</v>
      </c>
      <c r="C26" s="2" t="str">
        <f t="shared" si="4"/>
        <v>Milou Eijsbroek</v>
      </c>
      <c r="D26" s="2" t="str">
        <f t="shared" si="5"/>
        <v>Phoenix</v>
      </c>
      <c r="E26" s="26">
        <v>0</v>
      </c>
      <c r="F26" s="23"/>
    </row>
    <row r="27" spans="1:9" ht="15.75" customHeight="1">
      <c r="A27">
        <v>5</v>
      </c>
      <c r="B27" s="7">
        <v>238</v>
      </c>
      <c r="C27" s="2" t="str">
        <f t="shared" si="4"/>
        <v>Yildiz Turan</v>
      </c>
      <c r="D27" s="2" t="str">
        <f t="shared" si="5"/>
        <v>Tempo</v>
      </c>
      <c r="E27" s="26">
        <v>8</v>
      </c>
      <c r="F27" s="23"/>
    </row>
    <row r="28" spans="1:9" ht="15.75" customHeight="1">
      <c r="A28">
        <v>6</v>
      </c>
      <c r="B28" s="7">
        <v>254</v>
      </c>
      <c r="C28" s="2" t="str">
        <f t="shared" si="4"/>
        <v>Kiki Bruineman</v>
      </c>
      <c r="D28" s="2" t="str">
        <f t="shared" si="5"/>
        <v>Hellas</v>
      </c>
      <c r="E28" s="26">
        <v>7.81</v>
      </c>
      <c r="F28" s="23"/>
    </row>
    <row r="29" spans="1:9" ht="15.75" customHeight="1">
      <c r="A29">
        <v>7</v>
      </c>
      <c r="B29" s="7">
        <v>56</v>
      </c>
      <c r="C29" s="2" t="str">
        <f t="shared" si="4"/>
        <v>Romy Donkers</v>
      </c>
      <c r="D29" s="2" t="str">
        <f t="shared" si="5"/>
        <v>Almere 81</v>
      </c>
      <c r="E29" s="26">
        <v>7.82</v>
      </c>
      <c r="F29" s="23"/>
    </row>
    <row r="30" spans="1:9" ht="15.75" customHeight="1">
      <c r="F30" s="21"/>
    </row>
    <row r="31" spans="1:9" ht="15.75" customHeight="1">
      <c r="A31" s="13" t="s">
        <v>39</v>
      </c>
      <c r="B31" s="19"/>
      <c r="C31" s="13"/>
      <c r="D31" s="13"/>
      <c r="E31" s="25"/>
      <c r="F31" s="21"/>
      <c r="I31" s="2"/>
    </row>
    <row r="32" spans="1:9" ht="15.75" customHeight="1">
      <c r="A32" s="13" t="s">
        <v>22</v>
      </c>
      <c r="B32" s="19" t="s">
        <v>23</v>
      </c>
      <c r="C32" s="13" t="s">
        <v>1</v>
      </c>
      <c r="D32" s="13" t="s">
        <v>24</v>
      </c>
      <c r="E32" s="25" t="s">
        <v>25</v>
      </c>
      <c r="F32" s="22" t="s">
        <v>26</v>
      </c>
    </row>
    <row r="33" spans="1:9" ht="15.75" customHeight="1">
      <c r="A33">
        <v>2</v>
      </c>
      <c r="B33" s="7">
        <v>194</v>
      </c>
      <c r="C33" s="2" t="str">
        <f t="shared" ref="C33:C38" si="6">IF(ISNA(VLOOKUP(B33,Overzicht,2,FALSE)),"",VLOOKUP(B33,Overzicht,2,FALSE))</f>
        <v>Lois Neijman</v>
      </c>
      <c r="D33" s="2" t="str">
        <f t="shared" ref="D33:D38" si="7">IF(ISNA(VLOOKUP($B33,Overzicht,3,FALSE)),"",VLOOKUP($B33,Overzicht,3,FALSE))</f>
        <v>Altis</v>
      </c>
      <c r="E33" s="26">
        <v>7.28</v>
      </c>
      <c r="F33" s="23"/>
    </row>
    <row r="34" spans="1:9" ht="15.75" customHeight="1">
      <c r="A34">
        <v>3</v>
      </c>
      <c r="B34" s="7">
        <v>302</v>
      </c>
      <c r="C34" s="2" t="str">
        <f t="shared" si="6"/>
        <v>Noor de Bruin</v>
      </c>
      <c r="D34" s="2" t="str">
        <f t="shared" si="7"/>
        <v>GAC</v>
      </c>
      <c r="E34" s="26">
        <v>7.79</v>
      </c>
      <c r="F34" s="23"/>
    </row>
    <row r="35" spans="1:9" ht="15.75" customHeight="1">
      <c r="A35">
        <v>4</v>
      </c>
      <c r="B35" s="7">
        <v>136</v>
      </c>
      <c r="C35" s="2" t="str">
        <f t="shared" si="6"/>
        <v>Jetske Berman</v>
      </c>
      <c r="D35" s="2" t="str">
        <f t="shared" si="7"/>
        <v>Phoenix</v>
      </c>
      <c r="E35" s="26">
        <v>7.72</v>
      </c>
      <c r="F35" s="23"/>
    </row>
    <row r="36" spans="1:9" ht="15.75" customHeight="1">
      <c r="A36">
        <v>5</v>
      </c>
      <c r="B36" s="7">
        <v>237</v>
      </c>
      <c r="C36" s="2" t="str">
        <f t="shared" si="6"/>
        <v>Lieke Blommestein</v>
      </c>
      <c r="D36" s="2" t="str">
        <f t="shared" si="7"/>
        <v>Tempo</v>
      </c>
      <c r="E36" s="26">
        <v>7.61</v>
      </c>
      <c r="F36" s="23"/>
      <c r="I36" s="2"/>
    </row>
    <row r="37" spans="1:9" ht="15.75" customHeight="1">
      <c r="A37">
        <v>6</v>
      </c>
      <c r="B37" s="7">
        <v>255</v>
      </c>
      <c r="C37" s="2" t="str">
        <f t="shared" si="6"/>
        <v>Roos Verdegaal</v>
      </c>
      <c r="D37" s="2" t="str">
        <f t="shared" si="7"/>
        <v>Hellas</v>
      </c>
      <c r="E37" s="26">
        <v>7.53</v>
      </c>
      <c r="F37" s="23"/>
    </row>
    <row r="38" spans="1:9" ht="15.75" customHeight="1">
      <c r="A38">
        <v>7</v>
      </c>
      <c r="B38" s="7">
        <v>57</v>
      </c>
      <c r="C38" s="2" t="str">
        <f t="shared" si="6"/>
        <v>Amorena Volk</v>
      </c>
      <c r="D38" s="2" t="str">
        <f t="shared" si="7"/>
        <v>Almere 81</v>
      </c>
      <c r="E38" s="26">
        <v>7.44</v>
      </c>
      <c r="F38" s="23"/>
    </row>
    <row r="39" spans="1:9" ht="15.75" customHeight="1">
      <c r="F39" s="21"/>
    </row>
    <row r="40" spans="1:9" ht="15.75" customHeight="1">
      <c r="A40" s="13" t="s">
        <v>40</v>
      </c>
      <c r="B40" s="19"/>
      <c r="C40" s="13"/>
      <c r="D40" s="13"/>
      <c r="E40" s="25"/>
      <c r="F40" s="21"/>
    </row>
    <row r="41" spans="1:9" ht="15.75" customHeight="1">
      <c r="A41" s="13" t="s">
        <v>22</v>
      </c>
      <c r="B41" s="19" t="s">
        <v>23</v>
      </c>
      <c r="C41" s="13" t="s">
        <v>1</v>
      </c>
      <c r="D41" s="13" t="s">
        <v>24</v>
      </c>
      <c r="E41" s="25" t="s">
        <v>25</v>
      </c>
      <c r="F41" s="22" t="s">
        <v>26</v>
      </c>
    </row>
    <row r="42" spans="1:9" ht="15.75" customHeight="1">
      <c r="A42">
        <v>2</v>
      </c>
      <c r="B42" s="7">
        <v>196</v>
      </c>
      <c r="C42" s="2" t="str">
        <f t="shared" ref="C42:C47" si="8">IF(ISNA(VLOOKUP(B42,Overzicht,2,FALSE)),"",VLOOKUP(B42,Overzicht,2,FALSE))</f>
        <v>Sophie Berentsen</v>
      </c>
      <c r="D42" s="2" t="str">
        <f t="shared" ref="D42:D47" si="9">IF(ISNA(VLOOKUP($B42,Overzicht,3,FALSE)),"",VLOOKUP($B42,Overzicht,3,FALSE))</f>
        <v>Altis</v>
      </c>
      <c r="E42" s="26">
        <v>7.66</v>
      </c>
      <c r="F42" s="23"/>
    </row>
    <row r="43" spans="1:9" ht="15.75" customHeight="1">
      <c r="A43">
        <v>3</v>
      </c>
      <c r="B43" s="7">
        <v>301</v>
      </c>
      <c r="C43" s="2" t="str">
        <f t="shared" si="8"/>
        <v>Sophie Brands</v>
      </c>
      <c r="D43" s="2" t="str">
        <f t="shared" si="9"/>
        <v>GAC</v>
      </c>
      <c r="E43" s="26">
        <v>8.15</v>
      </c>
      <c r="F43" s="23"/>
    </row>
    <row r="44" spans="1:9" ht="15.75" customHeight="1">
      <c r="A44">
        <v>4</v>
      </c>
      <c r="B44" s="7">
        <v>135</v>
      </c>
      <c r="C44" s="2" t="str">
        <f t="shared" si="8"/>
        <v>Femke Beernink</v>
      </c>
      <c r="D44" s="2" t="str">
        <f t="shared" si="9"/>
        <v>Phoenix</v>
      </c>
      <c r="E44" s="26">
        <v>8.17</v>
      </c>
      <c r="F44" s="23"/>
    </row>
    <row r="45" spans="1:9" ht="15.75" customHeight="1">
      <c r="A45">
        <v>5</v>
      </c>
      <c r="B45" s="7">
        <v>236</v>
      </c>
      <c r="C45" s="2" t="str">
        <f t="shared" si="8"/>
        <v>Inge Slootbeek</v>
      </c>
      <c r="D45" s="2" t="str">
        <f t="shared" si="9"/>
        <v>Tempo</v>
      </c>
      <c r="E45" s="26">
        <v>7.76</v>
      </c>
      <c r="F45" s="23"/>
    </row>
    <row r="46" spans="1:9" ht="15.75" customHeight="1">
      <c r="A46">
        <v>6</v>
      </c>
      <c r="B46" s="7">
        <v>256</v>
      </c>
      <c r="C46" s="2" t="str">
        <f t="shared" si="8"/>
        <v>Lisanne Wetzel</v>
      </c>
      <c r="D46" s="2" t="str">
        <f t="shared" si="9"/>
        <v>Hellas</v>
      </c>
      <c r="E46" s="26">
        <v>7.95</v>
      </c>
      <c r="F46" s="23"/>
    </row>
    <row r="47" spans="1:9" ht="15.75" customHeight="1">
      <c r="A47">
        <v>7</v>
      </c>
      <c r="B47" s="7">
        <v>58</v>
      </c>
      <c r="C47" s="2" t="str">
        <f t="shared" si="8"/>
        <v>Tess Steenhouwer</v>
      </c>
      <c r="D47" s="2" t="str">
        <f t="shared" si="9"/>
        <v>Almere 81</v>
      </c>
      <c r="E47" s="26">
        <v>7.78</v>
      </c>
      <c r="F47" s="23"/>
    </row>
    <row r="49" spans="1:8" ht="15.75" customHeight="1">
      <c r="A49" s="13" t="s">
        <v>274</v>
      </c>
      <c r="B49" s="19" t="s">
        <v>41</v>
      </c>
      <c r="C49" s="1" t="s">
        <v>57</v>
      </c>
      <c r="F49" s="24"/>
      <c r="G49" s="24"/>
      <c r="H49" s="24"/>
    </row>
    <row r="50" spans="1:8" ht="15.75" customHeight="1">
      <c r="A50" s="13" t="s">
        <v>275</v>
      </c>
      <c r="B50" s="19"/>
      <c r="C50" s="13"/>
      <c r="E50" s="25" t="s">
        <v>29</v>
      </c>
      <c r="F50" s="25" t="s">
        <v>30</v>
      </c>
      <c r="G50" s="25" t="s">
        <v>31</v>
      </c>
      <c r="H50" s="25" t="s">
        <v>32</v>
      </c>
    </row>
    <row r="51" spans="1:8" ht="15.75" customHeight="1">
      <c r="A51">
        <v>1</v>
      </c>
      <c r="B51" s="7">
        <v>302</v>
      </c>
      <c r="C51" s="2" t="str">
        <f t="shared" ref="C51:C66" si="10">IF(ISNA(VLOOKUP(B51,Overzicht,2,FALSE)),"",VLOOKUP(B51,Overzicht,2,FALSE))</f>
        <v>Noor de Bruin</v>
      </c>
      <c r="D51" s="2" t="str">
        <f t="shared" ref="D51:D66" si="11">IF(ISNA(VLOOKUP($B51,Overzicht,3,FALSE)),"",VLOOKUP($B51,Overzicht,3,FALSE))</f>
        <v>GAC</v>
      </c>
      <c r="E51" s="26"/>
      <c r="F51" s="26"/>
      <c r="G51" s="26"/>
      <c r="H51" s="43">
        <v>11.19</v>
      </c>
    </row>
    <row r="52" spans="1:8" ht="15.75" customHeight="1">
      <c r="A52">
        <v>2</v>
      </c>
      <c r="B52" s="7">
        <v>236</v>
      </c>
      <c r="C52" s="2" t="str">
        <f t="shared" si="10"/>
        <v>Inge Slootbeek</v>
      </c>
      <c r="D52" s="2" t="str">
        <f t="shared" si="11"/>
        <v>Tempo</v>
      </c>
      <c r="E52" s="26"/>
      <c r="F52" s="26"/>
      <c r="G52" s="26"/>
      <c r="H52" s="43">
        <v>13.1</v>
      </c>
    </row>
    <row r="53" spans="1:8" ht="15.75" customHeight="1">
      <c r="A53">
        <v>3</v>
      </c>
      <c r="B53" s="7">
        <v>301</v>
      </c>
      <c r="C53" s="2" t="str">
        <f t="shared" si="10"/>
        <v>Sophie Brands</v>
      </c>
      <c r="D53" s="2" t="str">
        <f t="shared" si="11"/>
        <v>GAC</v>
      </c>
      <c r="E53" s="26"/>
      <c r="F53" s="26"/>
      <c r="G53" s="26"/>
      <c r="H53" s="43">
        <v>17.62</v>
      </c>
    </row>
    <row r="54" spans="1:8" ht="15.75" customHeight="1">
      <c r="A54">
        <v>4</v>
      </c>
      <c r="B54" s="7">
        <v>252</v>
      </c>
      <c r="C54" s="2" t="str">
        <f t="shared" si="10"/>
        <v>Yara Linnekamp</v>
      </c>
      <c r="D54" s="2" t="str">
        <f t="shared" si="11"/>
        <v>Hellas</v>
      </c>
      <c r="E54" s="26"/>
      <c r="F54" s="26"/>
      <c r="G54" s="26"/>
      <c r="H54" s="43">
        <v>21.22</v>
      </c>
    </row>
    <row r="55" spans="1:8" ht="15.75" customHeight="1">
      <c r="A55">
        <v>5</v>
      </c>
      <c r="B55" s="7">
        <v>256</v>
      </c>
      <c r="C55" s="2" t="str">
        <f t="shared" si="10"/>
        <v>Lisanne Wetzel</v>
      </c>
      <c r="D55" s="2" t="str">
        <f t="shared" si="11"/>
        <v>Hellas</v>
      </c>
      <c r="E55" s="26"/>
      <c r="F55" s="26"/>
      <c r="G55" s="26"/>
      <c r="H55" s="43">
        <v>17.32</v>
      </c>
    </row>
    <row r="56" spans="1:8" ht="15.75" customHeight="1">
      <c r="A56">
        <v>6</v>
      </c>
      <c r="B56" s="7">
        <v>237</v>
      </c>
      <c r="C56" s="2" t="str">
        <f t="shared" si="10"/>
        <v>Lieke Blommestein</v>
      </c>
      <c r="D56" s="2" t="str">
        <f t="shared" si="11"/>
        <v>Tempo</v>
      </c>
      <c r="E56" s="26"/>
      <c r="F56" s="26"/>
      <c r="G56" s="26"/>
      <c r="H56" s="43">
        <v>15.75</v>
      </c>
    </row>
    <row r="57" spans="1:8" ht="15.75" customHeight="1">
      <c r="A57">
        <v>7</v>
      </c>
      <c r="B57" s="7">
        <v>240</v>
      </c>
      <c r="C57" s="2" t="str">
        <f t="shared" si="10"/>
        <v>Isabelle de Groot</v>
      </c>
      <c r="D57" s="2" t="str">
        <f t="shared" si="11"/>
        <v>Tempo</v>
      </c>
      <c r="E57" s="26"/>
      <c r="F57" s="26"/>
      <c r="G57" s="26"/>
      <c r="H57" s="43">
        <v>12.78</v>
      </c>
    </row>
    <row r="58" spans="1:8" ht="15.75" customHeight="1">
      <c r="A58">
        <v>8</v>
      </c>
      <c r="B58" s="7">
        <v>303</v>
      </c>
      <c r="C58" s="2" t="str">
        <f t="shared" si="10"/>
        <v>Fleur Keijzer</v>
      </c>
      <c r="D58" s="2" t="str">
        <f t="shared" si="11"/>
        <v>GAC</v>
      </c>
      <c r="E58" s="26"/>
      <c r="F58" s="26"/>
      <c r="G58" s="26"/>
      <c r="H58" s="43">
        <v>15.13</v>
      </c>
    </row>
    <row r="59" spans="1:8" ht="15.75" customHeight="1">
      <c r="A59">
        <v>9</v>
      </c>
      <c r="B59" s="7">
        <v>253</v>
      </c>
      <c r="C59" s="2" t="str">
        <f t="shared" si="10"/>
        <v>Samar Ahmed</v>
      </c>
      <c r="D59" s="2" t="str">
        <f t="shared" si="11"/>
        <v>Hellas</v>
      </c>
      <c r="E59" s="26"/>
      <c r="F59" s="26"/>
      <c r="G59" s="26"/>
      <c r="H59" s="43">
        <v>14.84</v>
      </c>
    </row>
    <row r="60" spans="1:8" ht="15.75" customHeight="1">
      <c r="A60">
        <v>10</v>
      </c>
      <c r="B60" s="7">
        <v>239</v>
      </c>
      <c r="C60" s="2" t="str">
        <f t="shared" si="10"/>
        <v>Sophie van der Zijden</v>
      </c>
      <c r="D60" s="2" t="str">
        <f t="shared" si="11"/>
        <v>Tempo</v>
      </c>
      <c r="E60" s="26"/>
      <c r="F60" s="26"/>
      <c r="G60" s="26"/>
      <c r="H60" s="43">
        <v>10.64</v>
      </c>
    </row>
    <row r="61" spans="1:8" ht="15.75" customHeight="1">
      <c r="A61">
        <v>11</v>
      </c>
      <c r="B61" s="7">
        <v>255</v>
      </c>
      <c r="C61" s="2" t="str">
        <f t="shared" si="10"/>
        <v>Roos Verdegaal</v>
      </c>
      <c r="D61" s="2" t="str">
        <f t="shared" si="11"/>
        <v>Hellas</v>
      </c>
      <c r="E61" s="26"/>
      <c r="F61" s="26"/>
      <c r="G61" s="26"/>
      <c r="H61" s="43">
        <v>18.010000000000002</v>
      </c>
    </row>
    <row r="62" spans="1:8" ht="15.75" customHeight="1">
      <c r="A62">
        <v>12</v>
      </c>
      <c r="B62" s="7">
        <v>304</v>
      </c>
      <c r="C62" s="2" t="str">
        <f t="shared" si="10"/>
        <v>Kato Leusink</v>
      </c>
      <c r="D62" s="2" t="str">
        <f t="shared" si="11"/>
        <v>GAC</v>
      </c>
      <c r="E62" s="26"/>
      <c r="F62" s="26"/>
      <c r="G62" s="26"/>
      <c r="H62" s="43">
        <v>19.96</v>
      </c>
    </row>
    <row r="63" spans="1:8" ht="15.75" customHeight="1">
      <c r="A63">
        <v>13</v>
      </c>
      <c r="B63" s="7">
        <v>238</v>
      </c>
      <c r="C63" s="2" t="str">
        <f t="shared" si="10"/>
        <v>Yildiz Turan</v>
      </c>
      <c r="D63" s="2" t="str">
        <f t="shared" si="11"/>
        <v>Tempo</v>
      </c>
      <c r="E63" s="26"/>
      <c r="F63" s="26"/>
      <c r="G63" s="30"/>
      <c r="H63" s="43">
        <v>19.170000000000002</v>
      </c>
    </row>
    <row r="64" spans="1:8" ht="15.75" customHeight="1">
      <c r="A64">
        <v>14</v>
      </c>
      <c r="B64" s="7">
        <v>254</v>
      </c>
      <c r="C64" s="2" t="str">
        <f t="shared" si="10"/>
        <v>Kiki Bruineman</v>
      </c>
      <c r="D64" s="2" t="str">
        <f t="shared" si="11"/>
        <v>Hellas</v>
      </c>
      <c r="E64" s="26"/>
      <c r="F64" s="26"/>
      <c r="G64" s="26"/>
      <c r="H64" s="43">
        <v>11.7</v>
      </c>
    </row>
    <row r="65" spans="1:9" ht="15.75" customHeight="1">
      <c r="A65">
        <v>15</v>
      </c>
      <c r="B65" s="7">
        <v>305</v>
      </c>
      <c r="C65" s="2" t="str">
        <f t="shared" si="10"/>
        <v>Otte Wienese</v>
      </c>
      <c r="D65" s="2" t="str">
        <f t="shared" si="11"/>
        <v>GAC</v>
      </c>
      <c r="E65" s="26"/>
      <c r="F65" s="26"/>
      <c r="G65" s="26"/>
      <c r="H65" s="43">
        <v>25.01</v>
      </c>
    </row>
    <row r="66" spans="1:9" ht="15.75" customHeight="1">
      <c r="A66">
        <v>16</v>
      </c>
      <c r="B66" s="7">
        <v>229</v>
      </c>
      <c r="C66" s="2" t="str">
        <f t="shared" si="10"/>
        <v>Aniek de Witt</v>
      </c>
      <c r="D66" s="2" t="str">
        <f t="shared" si="11"/>
        <v>Nijkerk</v>
      </c>
      <c r="E66" s="26"/>
      <c r="F66" s="26"/>
      <c r="G66" s="26"/>
      <c r="H66" s="43">
        <v>19.760000000000002</v>
      </c>
    </row>
    <row r="68" spans="1:9" ht="15.75" customHeight="1">
      <c r="A68" s="13" t="s">
        <v>274</v>
      </c>
      <c r="B68" s="19" t="s">
        <v>41</v>
      </c>
      <c r="C68" s="1" t="s">
        <v>57</v>
      </c>
      <c r="F68" s="24"/>
      <c r="G68" s="24"/>
      <c r="H68" s="24"/>
    </row>
    <row r="69" spans="1:9" ht="15.75" customHeight="1">
      <c r="A69" s="13" t="s">
        <v>276</v>
      </c>
      <c r="B69" s="19"/>
      <c r="C69" s="13"/>
      <c r="E69" s="25" t="s">
        <v>29</v>
      </c>
      <c r="F69" s="25" t="s">
        <v>30</v>
      </c>
      <c r="G69" s="25" t="s">
        <v>31</v>
      </c>
      <c r="H69" s="25" t="s">
        <v>32</v>
      </c>
    </row>
    <row r="70" spans="1:9" ht="15.75" customHeight="1">
      <c r="A70">
        <v>1</v>
      </c>
      <c r="B70" s="7">
        <v>56</v>
      </c>
      <c r="C70" s="2" t="str">
        <f t="shared" ref="C70:C85" si="12">IF(ISNA(VLOOKUP(B70,Overzicht,2,FALSE)),"",VLOOKUP(B70,Overzicht,2,FALSE))</f>
        <v>Romy Donkers</v>
      </c>
      <c r="D70" s="2" t="str">
        <f t="shared" ref="D70:D85" si="13">IF(ISNA(VLOOKUP($B70,Overzicht,3,FALSE)),"",VLOOKUP($B70,Overzicht,3,FALSE))</f>
        <v>Almere 81</v>
      </c>
      <c r="E70" s="26"/>
      <c r="F70" s="28"/>
      <c r="G70" s="28"/>
      <c r="H70" s="26">
        <v>20.239999999999998</v>
      </c>
    </row>
    <row r="71" spans="1:9" ht="15.75" customHeight="1">
      <c r="A71">
        <v>2</v>
      </c>
      <c r="B71" s="20">
        <v>139</v>
      </c>
      <c r="C71" s="2" t="str">
        <f t="shared" si="12"/>
        <v>Willemijn de Weerd</v>
      </c>
      <c r="D71" s="2" t="str">
        <f t="shared" si="13"/>
        <v>Phoenix</v>
      </c>
      <c r="E71" s="26"/>
      <c r="F71" s="28"/>
      <c r="G71" s="28"/>
      <c r="H71" s="26">
        <v>13.15</v>
      </c>
    </row>
    <row r="72" spans="1:9" ht="15.75" customHeight="1">
      <c r="A72">
        <v>3</v>
      </c>
      <c r="B72" s="7">
        <v>55</v>
      </c>
      <c r="C72" s="2" t="str">
        <f t="shared" si="12"/>
        <v>Shanella Bleecke</v>
      </c>
      <c r="D72" s="2" t="str">
        <f t="shared" si="13"/>
        <v>Almere 81</v>
      </c>
      <c r="E72" s="26"/>
      <c r="F72" s="28"/>
      <c r="G72" s="28"/>
      <c r="H72" s="26">
        <v>15.82</v>
      </c>
      <c r="I72" s="2"/>
    </row>
    <row r="73" spans="1:9" ht="15.75" customHeight="1">
      <c r="A73">
        <v>4</v>
      </c>
      <c r="B73" s="7">
        <v>2</v>
      </c>
      <c r="C73" s="2" t="str">
        <f t="shared" si="12"/>
        <v>Charlotte Hagen</v>
      </c>
      <c r="D73" s="2" t="str">
        <f t="shared" si="13"/>
        <v>Clytoneus</v>
      </c>
      <c r="E73" s="26"/>
      <c r="F73" s="28"/>
      <c r="G73" s="28"/>
      <c r="H73" s="26">
        <v>18.34</v>
      </c>
    </row>
    <row r="74" spans="1:9" ht="15.75" customHeight="1">
      <c r="A74">
        <v>5</v>
      </c>
      <c r="B74" s="7">
        <v>138</v>
      </c>
      <c r="C74" s="2" t="str">
        <f t="shared" si="12"/>
        <v>Jade Hermkens</v>
      </c>
      <c r="D74" s="2" t="str">
        <f t="shared" si="13"/>
        <v>Phoenix</v>
      </c>
      <c r="E74" s="26"/>
      <c r="F74" s="28"/>
      <c r="G74" s="28"/>
      <c r="H74" s="26">
        <v>16.73</v>
      </c>
    </row>
    <row r="75" spans="1:9" ht="15.75" customHeight="1">
      <c r="A75">
        <v>6</v>
      </c>
      <c r="B75" s="7">
        <v>192</v>
      </c>
      <c r="C75" s="2" t="str">
        <f t="shared" si="12"/>
        <v>Isolde Boon</v>
      </c>
      <c r="D75" s="2" t="str">
        <f t="shared" si="13"/>
        <v>Altis</v>
      </c>
      <c r="E75" s="26"/>
      <c r="F75" s="28"/>
      <c r="G75" s="28"/>
      <c r="H75" s="26">
        <v>11.16</v>
      </c>
    </row>
    <row r="76" spans="1:9" ht="15.75" customHeight="1">
      <c r="A76">
        <v>7</v>
      </c>
      <c r="B76" s="7">
        <v>137</v>
      </c>
      <c r="C76" s="2" t="str">
        <f t="shared" si="12"/>
        <v>Milou Eijsbroek</v>
      </c>
      <c r="D76" s="2" t="str">
        <f t="shared" si="13"/>
        <v>Phoenix</v>
      </c>
      <c r="E76" s="26"/>
      <c r="F76" s="28"/>
      <c r="G76" s="28"/>
      <c r="H76" s="26">
        <v>0</v>
      </c>
    </row>
    <row r="77" spans="1:9" ht="15.75" customHeight="1">
      <c r="A77">
        <v>8</v>
      </c>
      <c r="B77" s="7">
        <v>54</v>
      </c>
      <c r="C77" s="2" t="str">
        <f t="shared" si="12"/>
        <v>Dyante Zandgrond</v>
      </c>
      <c r="D77" s="2" t="str">
        <f t="shared" si="13"/>
        <v>Almere 81</v>
      </c>
      <c r="E77" s="26"/>
      <c r="F77" s="28"/>
      <c r="G77" s="28"/>
      <c r="H77" s="26">
        <v>21.05</v>
      </c>
    </row>
    <row r="78" spans="1:9" ht="15.75" customHeight="1">
      <c r="A78">
        <v>9</v>
      </c>
      <c r="B78" s="7">
        <v>196</v>
      </c>
      <c r="C78" s="2" t="str">
        <f t="shared" si="12"/>
        <v>Sophie Berentsen</v>
      </c>
      <c r="D78" s="2" t="str">
        <f t="shared" si="13"/>
        <v>Altis</v>
      </c>
      <c r="E78" s="26"/>
      <c r="F78" s="28"/>
      <c r="G78" s="28"/>
      <c r="H78" s="26">
        <v>19.79</v>
      </c>
    </row>
    <row r="79" spans="1:9" ht="15.75" customHeight="1">
      <c r="A79">
        <v>10</v>
      </c>
      <c r="B79" s="7">
        <v>193</v>
      </c>
      <c r="C79" s="2" t="str">
        <f t="shared" si="12"/>
        <v>Kira Landman</v>
      </c>
      <c r="D79" s="2" t="str">
        <f t="shared" si="13"/>
        <v>Altis</v>
      </c>
      <c r="E79" s="26"/>
      <c r="F79" s="28"/>
      <c r="G79" s="28"/>
      <c r="H79" s="26">
        <v>17.11</v>
      </c>
    </row>
    <row r="80" spans="1:9" ht="15.75" customHeight="1">
      <c r="A80">
        <v>11</v>
      </c>
      <c r="B80" s="7">
        <v>136</v>
      </c>
      <c r="C80" s="2" t="str">
        <f t="shared" si="12"/>
        <v>Jetske Berman</v>
      </c>
      <c r="D80" s="2" t="str">
        <f t="shared" si="13"/>
        <v>Phoenix</v>
      </c>
      <c r="E80" s="26"/>
      <c r="F80" s="28"/>
      <c r="G80" s="28"/>
      <c r="H80" s="26">
        <v>14.21</v>
      </c>
    </row>
    <row r="81" spans="1:16" ht="15.75" customHeight="1">
      <c r="A81">
        <v>12</v>
      </c>
      <c r="B81" s="7">
        <v>195</v>
      </c>
      <c r="C81" s="2" t="str">
        <f t="shared" si="12"/>
        <v>Nynke van den Bedem</v>
      </c>
      <c r="D81" s="2" t="str">
        <f t="shared" si="13"/>
        <v>Altis</v>
      </c>
      <c r="E81" s="26"/>
      <c r="F81" s="28"/>
      <c r="G81" s="28"/>
      <c r="H81" s="26">
        <v>26.96</v>
      </c>
    </row>
    <row r="82" spans="1:16" ht="15.75" customHeight="1">
      <c r="A82">
        <v>13</v>
      </c>
      <c r="B82" s="7">
        <v>57</v>
      </c>
      <c r="C82" s="2" t="str">
        <f t="shared" si="12"/>
        <v>Amorena Volk</v>
      </c>
      <c r="D82" s="2" t="str">
        <f t="shared" si="13"/>
        <v>Almere 81</v>
      </c>
      <c r="E82" s="26"/>
      <c r="F82" s="28"/>
      <c r="G82" s="28"/>
      <c r="H82" s="26">
        <v>14.8</v>
      </c>
    </row>
    <row r="83" spans="1:16" ht="15.75" customHeight="1">
      <c r="A83">
        <v>14</v>
      </c>
      <c r="B83" s="7">
        <v>194</v>
      </c>
      <c r="C83" s="2" t="str">
        <f t="shared" si="12"/>
        <v>Lois Neijman</v>
      </c>
      <c r="D83" s="2" t="str">
        <f t="shared" si="13"/>
        <v>Altis</v>
      </c>
      <c r="E83" s="26"/>
      <c r="F83" s="28"/>
      <c r="G83" s="28"/>
      <c r="H83" s="26">
        <v>19.5</v>
      </c>
    </row>
    <row r="84" spans="1:16" ht="15.75" customHeight="1">
      <c r="A84">
        <v>15</v>
      </c>
      <c r="B84" s="7">
        <v>135</v>
      </c>
      <c r="C84" s="2" t="str">
        <f t="shared" si="12"/>
        <v>Femke Beernink</v>
      </c>
      <c r="D84" s="2" t="str">
        <f t="shared" si="13"/>
        <v>Phoenix</v>
      </c>
      <c r="E84" s="26"/>
      <c r="F84" s="28"/>
      <c r="G84" s="28"/>
      <c r="H84" s="26">
        <v>24.07</v>
      </c>
      <c r="I84" s="2"/>
    </row>
    <row r="85" spans="1:16" ht="15.75" customHeight="1">
      <c r="A85">
        <v>16</v>
      </c>
      <c r="B85" s="7">
        <v>58</v>
      </c>
      <c r="C85" s="2" t="str">
        <f t="shared" si="12"/>
        <v>Tess Steenhouwer</v>
      </c>
      <c r="D85" s="2" t="str">
        <f t="shared" si="13"/>
        <v>Almere 81</v>
      </c>
      <c r="E85" s="26"/>
      <c r="F85" s="28"/>
      <c r="G85" s="28"/>
      <c r="H85" s="26">
        <v>19.760000000000002</v>
      </c>
      <c r="I85" s="2"/>
    </row>
    <row r="87" spans="1:16" ht="15.75" customHeight="1">
      <c r="A87" s="13" t="s">
        <v>277</v>
      </c>
      <c r="B87" s="19" t="s">
        <v>41</v>
      </c>
      <c r="C87" s="1"/>
      <c r="F87" s="24"/>
      <c r="G87" s="24"/>
      <c r="H87" s="24"/>
    </row>
    <row r="88" spans="1:16" ht="15.75" customHeight="1">
      <c r="A88" s="13" t="s">
        <v>278</v>
      </c>
      <c r="B88" s="19"/>
      <c r="C88" s="13"/>
      <c r="E88" s="25" t="s">
        <v>42</v>
      </c>
      <c r="F88" s="25" t="s">
        <v>43</v>
      </c>
      <c r="G88" s="25" t="s">
        <v>44</v>
      </c>
      <c r="H88" s="25" t="s">
        <v>45</v>
      </c>
      <c r="I88" s="14" t="s">
        <v>46</v>
      </c>
      <c r="J88" s="14" t="s">
        <v>47</v>
      </c>
      <c r="K88" s="14" t="s">
        <v>48</v>
      </c>
      <c r="L88" s="14" t="s">
        <v>49</v>
      </c>
      <c r="M88" s="14" t="s">
        <v>50</v>
      </c>
      <c r="N88" s="14" t="s">
        <v>51</v>
      </c>
      <c r="O88" s="14" t="s">
        <v>52</v>
      </c>
      <c r="P88" s="14" t="s">
        <v>53</v>
      </c>
    </row>
    <row r="89" spans="1:16" ht="15.75" customHeight="1">
      <c r="A89">
        <v>1</v>
      </c>
      <c r="B89" s="7">
        <v>302</v>
      </c>
      <c r="C89" s="2" t="str">
        <f t="shared" ref="C89:C104" si="14">IF(ISNA(VLOOKUP(B89,Overzicht,2,FALSE)),"",VLOOKUP(B89,Overzicht,2,FALSE))</f>
        <v>Noor de Bruin</v>
      </c>
      <c r="D89" s="2" t="str">
        <f t="shared" ref="D89:D104" si="15">IF(ISNA(VLOOKUP($B89,Overzicht,3,FALSE)),"",VLOOKUP($B89,Overzicht,3,FALSE))</f>
        <v>GAC</v>
      </c>
      <c r="E89" s="26">
        <v>1</v>
      </c>
      <c r="F89" s="28"/>
      <c r="G89" s="28"/>
      <c r="H89" s="28"/>
      <c r="I89" s="15"/>
      <c r="J89" s="15"/>
      <c r="K89" s="15"/>
      <c r="L89" s="15"/>
      <c r="M89" s="15"/>
      <c r="N89" s="15"/>
      <c r="O89" s="15"/>
      <c r="P89" s="15"/>
    </row>
    <row r="90" spans="1:16" ht="15.75" customHeight="1">
      <c r="A90">
        <v>2</v>
      </c>
      <c r="B90" s="7">
        <v>236</v>
      </c>
      <c r="C90" s="2" t="str">
        <f t="shared" si="14"/>
        <v>Inge Slootbeek</v>
      </c>
      <c r="D90" s="2" t="str">
        <f t="shared" si="15"/>
        <v>Tempo</v>
      </c>
      <c r="E90" s="88">
        <v>0.9</v>
      </c>
      <c r="F90" s="28"/>
      <c r="G90" s="28"/>
      <c r="H90" s="28"/>
      <c r="I90" s="15"/>
      <c r="J90" s="15"/>
      <c r="K90" s="15"/>
      <c r="L90" s="15"/>
      <c r="M90" s="15"/>
      <c r="N90" s="15"/>
      <c r="O90" s="15"/>
      <c r="P90" s="15"/>
    </row>
    <row r="91" spans="1:16" ht="15.75" customHeight="1">
      <c r="A91">
        <v>3</v>
      </c>
      <c r="B91" s="7">
        <v>301</v>
      </c>
      <c r="C91" s="2" t="str">
        <f t="shared" si="14"/>
        <v>Sophie Brands</v>
      </c>
      <c r="D91" s="2" t="str">
        <f t="shared" si="15"/>
        <v>GAC</v>
      </c>
      <c r="E91" s="26">
        <v>0.95</v>
      </c>
      <c r="F91" s="28"/>
      <c r="G91" s="28"/>
      <c r="H91" s="28"/>
      <c r="I91" s="15"/>
      <c r="J91" s="15"/>
      <c r="K91" s="15"/>
      <c r="L91" s="15"/>
      <c r="M91" s="15"/>
      <c r="N91" s="15"/>
      <c r="O91" s="15"/>
      <c r="P91" s="15"/>
    </row>
    <row r="92" spans="1:16" ht="15.75" customHeight="1">
      <c r="A92">
        <v>4</v>
      </c>
      <c r="B92" s="7">
        <v>252</v>
      </c>
      <c r="C92" s="2" t="str">
        <f t="shared" si="14"/>
        <v>Yara Linnekamp</v>
      </c>
      <c r="D92" s="2" t="str">
        <f t="shared" si="15"/>
        <v>Hellas</v>
      </c>
      <c r="E92" s="26">
        <v>0.85</v>
      </c>
      <c r="F92" s="28"/>
      <c r="G92" s="28"/>
      <c r="H92" s="28"/>
      <c r="I92" s="15"/>
      <c r="J92" s="15"/>
      <c r="K92" s="15"/>
      <c r="L92" s="15"/>
      <c r="M92" s="15"/>
      <c r="N92" s="15"/>
      <c r="O92" s="15"/>
      <c r="P92" s="15"/>
    </row>
    <row r="93" spans="1:16" ht="15.75" customHeight="1">
      <c r="A93">
        <v>5</v>
      </c>
      <c r="B93" s="7">
        <v>256</v>
      </c>
      <c r="C93" s="2" t="str">
        <f t="shared" si="14"/>
        <v>Lisanne Wetzel</v>
      </c>
      <c r="D93" s="2" t="str">
        <f t="shared" si="15"/>
        <v>Hellas</v>
      </c>
      <c r="E93" s="26">
        <v>1.05</v>
      </c>
      <c r="F93" s="28"/>
      <c r="G93" s="28"/>
      <c r="H93" s="28"/>
      <c r="I93" s="15"/>
      <c r="J93" s="15"/>
      <c r="K93" s="15"/>
      <c r="L93" s="15"/>
      <c r="M93" s="15"/>
      <c r="N93" s="15"/>
      <c r="O93" s="15"/>
      <c r="P93" s="15"/>
    </row>
    <row r="94" spans="1:16" ht="15.75" customHeight="1">
      <c r="A94">
        <v>6</v>
      </c>
      <c r="B94" s="7">
        <v>237</v>
      </c>
      <c r="C94" s="2" t="str">
        <f t="shared" si="14"/>
        <v>Lieke Blommestein</v>
      </c>
      <c r="D94" s="2" t="str">
        <f t="shared" si="15"/>
        <v>Tempo</v>
      </c>
      <c r="E94" s="26">
        <v>0.95</v>
      </c>
      <c r="F94" s="28"/>
      <c r="G94" s="28"/>
      <c r="H94" s="28"/>
      <c r="I94" s="15"/>
      <c r="J94" s="15"/>
      <c r="K94" s="15"/>
      <c r="L94" s="15"/>
      <c r="M94" s="15"/>
      <c r="N94" s="15"/>
      <c r="O94" s="15"/>
      <c r="P94" s="15"/>
    </row>
    <row r="95" spans="1:16" ht="15.75" customHeight="1">
      <c r="A95">
        <v>7</v>
      </c>
      <c r="B95" s="7">
        <v>240</v>
      </c>
      <c r="C95" s="2" t="str">
        <f t="shared" si="14"/>
        <v>Isabelle de Groot</v>
      </c>
      <c r="D95" s="2" t="str">
        <f t="shared" si="15"/>
        <v>Tempo</v>
      </c>
      <c r="E95" s="26">
        <v>1</v>
      </c>
      <c r="F95" s="28"/>
      <c r="G95" s="28"/>
      <c r="H95" s="28"/>
      <c r="I95" s="15"/>
      <c r="J95" s="15"/>
      <c r="K95" s="15"/>
      <c r="L95" s="15"/>
      <c r="M95" s="15"/>
      <c r="N95" s="15"/>
      <c r="O95" s="15"/>
      <c r="P95" s="15"/>
    </row>
    <row r="96" spans="1:16" ht="15.75" customHeight="1">
      <c r="A96">
        <v>8</v>
      </c>
      <c r="B96" s="7">
        <v>303</v>
      </c>
      <c r="C96" s="2" t="str">
        <f t="shared" si="14"/>
        <v>Fleur Keijzer</v>
      </c>
      <c r="D96" s="2" t="str">
        <f t="shared" si="15"/>
        <v>GAC</v>
      </c>
      <c r="E96" s="26">
        <v>0.95</v>
      </c>
      <c r="F96" s="28"/>
      <c r="G96" s="28"/>
      <c r="H96" s="28"/>
      <c r="I96" s="15"/>
      <c r="J96" s="15"/>
      <c r="K96" s="15"/>
      <c r="L96" s="15"/>
      <c r="M96" s="15"/>
      <c r="N96" s="15"/>
      <c r="O96" s="15"/>
      <c r="P96" s="15"/>
    </row>
    <row r="97" spans="1:16" ht="15.75" customHeight="1">
      <c r="A97">
        <v>9</v>
      </c>
      <c r="B97" s="7">
        <v>253</v>
      </c>
      <c r="C97" s="2" t="str">
        <f t="shared" si="14"/>
        <v>Samar Ahmed</v>
      </c>
      <c r="D97" s="2" t="str">
        <f t="shared" si="15"/>
        <v>Hellas</v>
      </c>
      <c r="E97" s="26">
        <v>1.1000000000000001</v>
      </c>
      <c r="F97" s="28"/>
      <c r="G97" s="28"/>
      <c r="H97" s="28"/>
      <c r="I97" s="15"/>
      <c r="J97" s="15"/>
      <c r="K97" s="15"/>
      <c r="L97" s="15"/>
      <c r="M97" s="15"/>
      <c r="N97" s="15"/>
      <c r="O97" s="15"/>
      <c r="P97" s="15"/>
    </row>
    <row r="98" spans="1:16" ht="15.75" customHeight="1">
      <c r="A98">
        <v>10</v>
      </c>
      <c r="B98" s="7">
        <v>239</v>
      </c>
      <c r="C98" s="2" t="str">
        <f t="shared" si="14"/>
        <v>Sophie van der Zijden</v>
      </c>
      <c r="D98" s="2" t="str">
        <f t="shared" si="15"/>
        <v>Tempo</v>
      </c>
      <c r="E98" s="26">
        <v>0.85</v>
      </c>
      <c r="F98" s="28"/>
      <c r="G98" s="28"/>
      <c r="H98" s="28"/>
      <c r="I98" s="15"/>
      <c r="J98" s="15"/>
      <c r="K98" s="15"/>
      <c r="L98" s="15"/>
      <c r="M98" s="15"/>
      <c r="N98" s="15"/>
      <c r="O98" s="15"/>
      <c r="P98" s="15"/>
    </row>
    <row r="99" spans="1:16" ht="15.75" customHeight="1">
      <c r="A99">
        <v>11</v>
      </c>
      <c r="B99" s="7">
        <v>255</v>
      </c>
      <c r="C99" s="2" t="str">
        <f t="shared" si="14"/>
        <v>Roos Verdegaal</v>
      </c>
      <c r="D99" s="2" t="str">
        <f t="shared" si="15"/>
        <v>Hellas</v>
      </c>
      <c r="E99" s="26">
        <v>1</v>
      </c>
      <c r="F99" s="28"/>
      <c r="G99" s="28"/>
      <c r="H99" s="28"/>
      <c r="I99" s="15"/>
      <c r="J99" s="15"/>
      <c r="K99" s="15"/>
      <c r="L99" s="15"/>
      <c r="M99" s="15"/>
      <c r="N99" s="15"/>
      <c r="O99" s="15"/>
      <c r="P99" s="15"/>
    </row>
    <row r="100" spans="1:16" ht="15.75" customHeight="1">
      <c r="A100">
        <v>12</v>
      </c>
      <c r="B100" s="7">
        <v>304</v>
      </c>
      <c r="C100" s="2" t="str">
        <f t="shared" si="14"/>
        <v>Kato Leusink</v>
      </c>
      <c r="D100" s="2" t="str">
        <f t="shared" si="15"/>
        <v>GAC</v>
      </c>
      <c r="E100" s="26">
        <v>1.1000000000000001</v>
      </c>
      <c r="F100" s="28"/>
      <c r="G100" s="28"/>
      <c r="H100" s="28"/>
      <c r="I100" s="15"/>
      <c r="J100" s="15"/>
      <c r="K100" s="15"/>
      <c r="L100" s="15"/>
      <c r="M100" s="15"/>
      <c r="N100" s="15"/>
      <c r="O100" s="15"/>
      <c r="P100" s="15"/>
    </row>
    <row r="101" spans="1:16" ht="15.75" customHeight="1">
      <c r="A101">
        <v>13</v>
      </c>
      <c r="B101" s="7">
        <v>238</v>
      </c>
      <c r="C101" s="2" t="str">
        <f t="shared" si="14"/>
        <v>Yildiz Turan</v>
      </c>
      <c r="D101" s="2" t="str">
        <f t="shared" si="15"/>
        <v>Tempo</v>
      </c>
      <c r="E101" s="26">
        <v>1.1000000000000001</v>
      </c>
      <c r="F101" s="28"/>
      <c r="G101" s="28"/>
      <c r="H101" s="28"/>
      <c r="I101" s="15"/>
      <c r="J101" s="15"/>
      <c r="K101" s="15"/>
      <c r="L101" s="15"/>
      <c r="M101" s="15"/>
      <c r="N101" s="15"/>
      <c r="O101" s="15"/>
      <c r="P101" s="15"/>
    </row>
    <row r="102" spans="1:16" ht="15.75" customHeight="1">
      <c r="A102">
        <v>14</v>
      </c>
      <c r="B102" s="7">
        <v>254</v>
      </c>
      <c r="C102" s="2" t="str">
        <f t="shared" si="14"/>
        <v>Kiki Bruineman</v>
      </c>
      <c r="D102" s="2" t="str">
        <f t="shared" si="15"/>
        <v>Hellas</v>
      </c>
      <c r="E102" s="26">
        <v>0.9</v>
      </c>
      <c r="F102" s="28"/>
      <c r="G102" s="28"/>
      <c r="H102" s="28"/>
      <c r="I102" s="15"/>
      <c r="J102" s="15"/>
      <c r="K102" s="15"/>
      <c r="L102" s="15"/>
      <c r="M102" s="15"/>
      <c r="N102" s="15"/>
      <c r="O102" s="15"/>
      <c r="P102" s="15"/>
    </row>
    <row r="103" spans="1:16" ht="15.75" customHeight="1">
      <c r="A103">
        <v>15</v>
      </c>
      <c r="B103" s="7">
        <v>305</v>
      </c>
      <c r="C103" s="2" t="str">
        <f t="shared" si="14"/>
        <v>Otte Wienese</v>
      </c>
      <c r="D103" s="2" t="str">
        <f t="shared" si="15"/>
        <v>GAC</v>
      </c>
      <c r="E103" s="26">
        <v>1.05</v>
      </c>
      <c r="F103" s="28"/>
      <c r="G103" s="28"/>
      <c r="H103" s="28"/>
      <c r="I103" s="15"/>
      <c r="J103" s="15"/>
      <c r="K103" s="15"/>
      <c r="L103" s="15"/>
      <c r="M103" s="15"/>
      <c r="N103" s="15"/>
      <c r="O103" s="15"/>
      <c r="P103" s="15"/>
    </row>
    <row r="104" spans="1:16" ht="15.75" customHeight="1">
      <c r="A104">
        <v>16</v>
      </c>
      <c r="B104" s="7">
        <v>229</v>
      </c>
      <c r="C104" s="2" t="str">
        <f t="shared" si="14"/>
        <v>Aniek de Witt</v>
      </c>
      <c r="D104" s="2" t="str">
        <f t="shared" si="15"/>
        <v>Nijkerk</v>
      </c>
      <c r="E104" s="26">
        <v>1.05</v>
      </c>
      <c r="F104" s="28"/>
      <c r="G104" s="28"/>
      <c r="H104" s="28"/>
      <c r="I104" s="15"/>
      <c r="J104" s="15"/>
      <c r="K104" s="15"/>
      <c r="L104" s="15"/>
      <c r="M104" s="15"/>
      <c r="N104" s="15"/>
      <c r="O104" s="15"/>
      <c r="P104" s="15"/>
    </row>
    <row r="106" spans="1:16" ht="15.75" customHeight="1">
      <c r="A106" s="13" t="s">
        <v>277</v>
      </c>
      <c r="B106" s="19" t="s">
        <v>41</v>
      </c>
      <c r="C106" s="1"/>
      <c r="F106" s="24"/>
      <c r="G106" s="24"/>
      <c r="H106" s="24"/>
    </row>
    <row r="107" spans="1:16" ht="15.75" customHeight="1">
      <c r="A107" s="13" t="s">
        <v>279</v>
      </c>
      <c r="B107" s="19"/>
      <c r="C107" s="13"/>
      <c r="E107" s="25" t="s">
        <v>42</v>
      </c>
      <c r="F107" s="25" t="s">
        <v>43</v>
      </c>
      <c r="G107" s="25" t="s">
        <v>44</v>
      </c>
      <c r="H107" s="25" t="s">
        <v>45</v>
      </c>
      <c r="I107" s="14" t="s">
        <v>46</v>
      </c>
      <c r="J107" s="14" t="s">
        <v>47</v>
      </c>
      <c r="K107" s="14" t="s">
        <v>48</v>
      </c>
      <c r="L107" s="14" t="s">
        <v>49</v>
      </c>
      <c r="M107" s="14" t="s">
        <v>50</v>
      </c>
      <c r="N107" s="14" t="s">
        <v>51</v>
      </c>
      <c r="O107" s="14" t="s">
        <v>52</v>
      </c>
      <c r="P107" s="14" t="s">
        <v>53</v>
      </c>
    </row>
    <row r="108" spans="1:16" ht="15.75" customHeight="1">
      <c r="A108">
        <v>1</v>
      </c>
      <c r="B108" s="7">
        <v>56</v>
      </c>
      <c r="C108" s="2" t="str">
        <f t="shared" ref="C108:C123" si="16">IF(ISNA(VLOOKUP(B108,Overzicht,2,FALSE)),"",VLOOKUP(B108,Overzicht,2,FALSE))</f>
        <v>Romy Donkers</v>
      </c>
      <c r="D108" s="2" t="str">
        <f t="shared" ref="D108:D123" si="17">IF(ISNA(VLOOKUP($B108,Overzicht,3,FALSE)),"",VLOOKUP($B108,Overzicht,3,FALSE))</f>
        <v>Almere 81</v>
      </c>
      <c r="E108" s="26">
        <v>0.9</v>
      </c>
      <c r="F108" s="28"/>
      <c r="G108" s="28"/>
      <c r="H108" s="28"/>
      <c r="I108" s="15"/>
      <c r="J108" s="15"/>
      <c r="K108" s="15"/>
      <c r="L108" s="15"/>
      <c r="M108" s="15"/>
      <c r="N108" s="15"/>
      <c r="O108" s="15"/>
      <c r="P108" s="15"/>
    </row>
    <row r="109" spans="1:16" ht="15.75" customHeight="1">
      <c r="A109">
        <v>2</v>
      </c>
      <c r="B109" s="20">
        <v>139</v>
      </c>
      <c r="C109" s="2" t="str">
        <f t="shared" si="16"/>
        <v>Willemijn de Weerd</v>
      </c>
      <c r="D109" s="2" t="str">
        <f t="shared" si="17"/>
        <v>Phoenix</v>
      </c>
      <c r="E109" s="26">
        <v>0.95</v>
      </c>
      <c r="F109" s="28"/>
      <c r="G109" s="28"/>
      <c r="H109" s="28"/>
      <c r="I109" s="15"/>
      <c r="J109" s="15"/>
      <c r="K109" s="15"/>
      <c r="L109" s="15"/>
      <c r="M109" s="15"/>
      <c r="N109" s="15"/>
      <c r="O109" s="15"/>
      <c r="P109" s="15"/>
    </row>
    <row r="110" spans="1:16" ht="15.75" customHeight="1">
      <c r="A110">
        <v>3</v>
      </c>
      <c r="B110" s="7">
        <v>55</v>
      </c>
      <c r="C110" s="2" t="str">
        <f t="shared" si="16"/>
        <v>Shanella Bleecke</v>
      </c>
      <c r="D110" s="2" t="str">
        <f t="shared" si="17"/>
        <v>Almere 81</v>
      </c>
      <c r="E110" s="26">
        <v>0.9</v>
      </c>
      <c r="F110" s="28"/>
      <c r="G110" s="28"/>
      <c r="H110" s="28"/>
      <c r="I110" s="15"/>
      <c r="J110" s="15"/>
      <c r="K110" s="15"/>
      <c r="L110" s="15"/>
      <c r="M110" s="15"/>
      <c r="N110" s="15"/>
      <c r="O110" s="15"/>
      <c r="P110" s="15"/>
    </row>
    <row r="111" spans="1:16" ht="15.75" customHeight="1">
      <c r="A111">
        <v>4</v>
      </c>
      <c r="B111" s="7">
        <v>2</v>
      </c>
      <c r="C111" s="2" t="str">
        <f t="shared" si="16"/>
        <v>Charlotte Hagen</v>
      </c>
      <c r="D111" s="2" t="str">
        <f t="shared" si="17"/>
        <v>Clytoneus</v>
      </c>
      <c r="E111" s="26">
        <v>0.95</v>
      </c>
      <c r="F111" s="28"/>
      <c r="G111" s="28"/>
      <c r="H111" s="28"/>
      <c r="I111" s="15"/>
      <c r="J111" s="15"/>
      <c r="K111" s="15"/>
      <c r="L111" s="15"/>
      <c r="M111" s="15"/>
      <c r="N111" s="15"/>
      <c r="O111" s="15"/>
      <c r="P111" s="15"/>
    </row>
    <row r="112" spans="1:16" ht="15.75" customHeight="1">
      <c r="A112">
        <v>5</v>
      </c>
      <c r="B112" s="7">
        <v>138</v>
      </c>
      <c r="C112" s="2" t="str">
        <f t="shared" si="16"/>
        <v>Jade Hermkens</v>
      </c>
      <c r="D112" s="2" t="str">
        <f t="shared" si="17"/>
        <v>Phoenix</v>
      </c>
      <c r="E112" s="26">
        <v>1</v>
      </c>
      <c r="F112" s="28"/>
      <c r="G112" s="28"/>
      <c r="H112" s="28"/>
      <c r="I112" s="15"/>
      <c r="J112" s="15"/>
      <c r="K112" s="15"/>
      <c r="L112" s="15"/>
      <c r="M112" s="15"/>
      <c r="N112" s="15"/>
      <c r="O112" s="15"/>
      <c r="P112" s="15"/>
    </row>
    <row r="113" spans="1:16" ht="15.75" customHeight="1">
      <c r="A113">
        <v>6</v>
      </c>
      <c r="B113" s="7">
        <v>192</v>
      </c>
      <c r="C113" s="2" t="str">
        <f t="shared" si="16"/>
        <v>Isolde Boon</v>
      </c>
      <c r="D113" s="2" t="str">
        <f t="shared" si="17"/>
        <v>Altis</v>
      </c>
      <c r="E113" s="26">
        <v>1</v>
      </c>
      <c r="F113" s="28"/>
      <c r="G113" s="28"/>
      <c r="H113" s="28"/>
      <c r="I113" s="15"/>
      <c r="J113" s="15"/>
      <c r="K113" s="15"/>
      <c r="L113" s="15"/>
      <c r="M113" s="15"/>
      <c r="N113" s="15"/>
      <c r="O113" s="15"/>
      <c r="P113" s="15"/>
    </row>
    <row r="114" spans="1:16" ht="15.75" customHeight="1">
      <c r="A114">
        <v>7</v>
      </c>
      <c r="B114" s="7">
        <v>137</v>
      </c>
      <c r="C114" s="2" t="str">
        <f t="shared" si="16"/>
        <v>Milou Eijsbroek</v>
      </c>
      <c r="D114" s="2" t="str">
        <f t="shared" si="17"/>
        <v>Phoenix</v>
      </c>
      <c r="E114" s="26">
        <v>0</v>
      </c>
      <c r="F114" s="28"/>
      <c r="G114" s="28"/>
      <c r="H114" s="28"/>
      <c r="I114" s="15"/>
      <c r="J114" s="15"/>
      <c r="K114" s="15"/>
      <c r="L114" s="15"/>
      <c r="M114" s="15"/>
      <c r="N114" s="15"/>
      <c r="O114" s="15"/>
      <c r="P114" s="15"/>
    </row>
    <row r="115" spans="1:16" ht="15.75" customHeight="1">
      <c r="A115">
        <v>8</v>
      </c>
      <c r="B115" s="7">
        <v>54</v>
      </c>
      <c r="C115" s="2" t="str">
        <f t="shared" si="16"/>
        <v>Dyante Zandgrond</v>
      </c>
      <c r="D115" s="2" t="str">
        <f t="shared" si="17"/>
        <v>Almere 81</v>
      </c>
      <c r="E115" s="26">
        <v>0.9</v>
      </c>
      <c r="F115" s="28"/>
      <c r="G115" s="28"/>
      <c r="H115" s="28"/>
      <c r="I115" s="15"/>
      <c r="J115" s="15"/>
      <c r="K115" s="15"/>
      <c r="L115" s="15"/>
      <c r="M115" s="15"/>
      <c r="N115" s="15"/>
      <c r="O115" s="15"/>
      <c r="P115" s="15"/>
    </row>
    <row r="116" spans="1:16" ht="15.75" customHeight="1">
      <c r="A116">
        <v>9</v>
      </c>
      <c r="B116" s="7">
        <v>196</v>
      </c>
      <c r="C116" s="2" t="str">
        <f t="shared" si="16"/>
        <v>Sophie Berentsen</v>
      </c>
      <c r="D116" s="2" t="str">
        <f t="shared" si="17"/>
        <v>Altis</v>
      </c>
      <c r="E116" s="26">
        <v>0.9</v>
      </c>
      <c r="F116" s="28"/>
      <c r="G116" s="28"/>
      <c r="H116" s="28"/>
      <c r="I116" s="15"/>
      <c r="J116" s="15"/>
      <c r="K116" s="15"/>
      <c r="L116" s="15"/>
      <c r="M116" s="15"/>
      <c r="N116" s="15"/>
      <c r="O116" s="15"/>
      <c r="P116" s="15"/>
    </row>
    <row r="117" spans="1:16" ht="15.75" customHeight="1">
      <c r="A117">
        <v>10</v>
      </c>
      <c r="B117" s="7">
        <v>193</v>
      </c>
      <c r="C117" s="2" t="str">
        <f t="shared" si="16"/>
        <v>Kira Landman</v>
      </c>
      <c r="D117" s="2" t="str">
        <f t="shared" si="17"/>
        <v>Altis</v>
      </c>
      <c r="E117" s="26">
        <v>1.1000000000000001</v>
      </c>
      <c r="F117" s="28"/>
      <c r="G117" s="28"/>
      <c r="H117" s="28"/>
      <c r="I117" s="15"/>
      <c r="J117" s="15"/>
      <c r="K117" s="15"/>
      <c r="L117" s="15"/>
      <c r="M117" s="15"/>
      <c r="N117" s="15"/>
      <c r="O117" s="15"/>
      <c r="P117" s="15"/>
    </row>
    <row r="118" spans="1:16" ht="15.75" customHeight="1">
      <c r="A118">
        <v>11</v>
      </c>
      <c r="B118" s="7">
        <v>136</v>
      </c>
      <c r="C118" s="2" t="str">
        <f t="shared" si="16"/>
        <v>Jetske Berman</v>
      </c>
      <c r="D118" s="2" t="str">
        <f t="shared" si="17"/>
        <v>Phoenix</v>
      </c>
      <c r="E118" s="26">
        <v>0.9</v>
      </c>
      <c r="F118" s="28"/>
      <c r="G118" s="28"/>
      <c r="H118" s="28"/>
      <c r="I118" s="15"/>
      <c r="J118" s="15"/>
      <c r="K118" s="15"/>
      <c r="L118" s="15"/>
      <c r="M118" s="15"/>
      <c r="N118" s="15"/>
      <c r="O118" s="15"/>
      <c r="P118" s="15"/>
    </row>
    <row r="119" spans="1:16" ht="15.75" customHeight="1">
      <c r="A119">
        <v>12</v>
      </c>
      <c r="B119" s="7">
        <v>195</v>
      </c>
      <c r="C119" s="2" t="str">
        <f t="shared" si="16"/>
        <v>Nynke van den Bedem</v>
      </c>
      <c r="D119" s="2" t="str">
        <f t="shared" si="17"/>
        <v>Altis</v>
      </c>
      <c r="E119" s="26">
        <v>1.05</v>
      </c>
      <c r="F119" s="28"/>
      <c r="G119" s="28"/>
      <c r="H119" s="28"/>
      <c r="I119" s="15"/>
      <c r="J119" s="15"/>
      <c r="K119" s="15"/>
      <c r="L119" s="15"/>
      <c r="M119" s="15"/>
      <c r="N119" s="15"/>
      <c r="O119" s="15"/>
      <c r="P119" s="15"/>
    </row>
    <row r="120" spans="1:16" ht="15.75" customHeight="1">
      <c r="A120">
        <v>13</v>
      </c>
      <c r="B120" s="7">
        <v>57</v>
      </c>
      <c r="C120" s="2" t="str">
        <f t="shared" si="16"/>
        <v>Amorena Volk</v>
      </c>
      <c r="D120" s="2" t="str">
        <f t="shared" si="17"/>
        <v>Almere 81</v>
      </c>
      <c r="E120" s="26">
        <v>1</v>
      </c>
      <c r="F120" s="28"/>
      <c r="G120" s="28"/>
      <c r="H120" s="28"/>
      <c r="I120" s="15"/>
      <c r="J120" s="15"/>
      <c r="K120" s="15"/>
      <c r="L120" s="15"/>
      <c r="M120" s="15"/>
      <c r="N120" s="15"/>
      <c r="O120" s="15"/>
      <c r="P120" s="15"/>
    </row>
    <row r="121" spans="1:16" ht="15.75" customHeight="1">
      <c r="A121">
        <v>14</v>
      </c>
      <c r="B121" s="7">
        <v>194</v>
      </c>
      <c r="C121" s="2" t="str">
        <f t="shared" si="16"/>
        <v>Lois Neijman</v>
      </c>
      <c r="D121" s="2" t="str">
        <f t="shared" si="17"/>
        <v>Altis</v>
      </c>
      <c r="E121" s="26">
        <v>1.1000000000000001</v>
      </c>
      <c r="F121" s="28"/>
      <c r="G121" s="28"/>
      <c r="H121" s="28"/>
      <c r="I121" s="15"/>
      <c r="J121" s="15"/>
      <c r="K121" s="15"/>
      <c r="L121" s="15"/>
      <c r="M121" s="15"/>
      <c r="N121" s="15"/>
      <c r="O121" s="15"/>
      <c r="P121" s="15"/>
    </row>
    <row r="122" spans="1:16" ht="15.75" customHeight="1">
      <c r="A122">
        <v>15</v>
      </c>
      <c r="B122" s="7">
        <v>135</v>
      </c>
      <c r="C122" s="2" t="str">
        <f t="shared" si="16"/>
        <v>Femke Beernink</v>
      </c>
      <c r="D122" s="2" t="str">
        <f t="shared" si="17"/>
        <v>Phoenix</v>
      </c>
      <c r="E122" s="26">
        <v>1</v>
      </c>
      <c r="F122" s="28"/>
      <c r="G122" s="28"/>
      <c r="H122" s="28"/>
      <c r="I122" s="15"/>
      <c r="J122" s="15"/>
      <c r="K122" s="15"/>
      <c r="L122" s="15"/>
      <c r="M122" s="15"/>
      <c r="N122" s="15"/>
      <c r="O122" s="15"/>
      <c r="P122" s="15"/>
    </row>
    <row r="123" spans="1:16" ht="15.75" customHeight="1">
      <c r="A123">
        <v>16</v>
      </c>
      <c r="B123" s="7">
        <v>58</v>
      </c>
      <c r="C123" s="2" t="str">
        <f t="shared" si="16"/>
        <v>Tess Steenhouwer</v>
      </c>
      <c r="D123" s="2" t="str">
        <f t="shared" si="17"/>
        <v>Almere 81</v>
      </c>
      <c r="E123" s="26">
        <v>1.1000000000000001</v>
      </c>
      <c r="F123" s="28"/>
      <c r="G123" s="28"/>
      <c r="H123" s="28"/>
      <c r="I123" s="15"/>
      <c r="J123" s="15"/>
      <c r="K123" s="15"/>
      <c r="L123" s="15"/>
      <c r="M123" s="15"/>
      <c r="N123" s="15"/>
      <c r="O123" s="15"/>
      <c r="P123" s="15"/>
    </row>
  </sheetData>
  <phoneticPr fontId="0" type="noConversion"/>
  <pageMargins left="0.15748031496062992" right="0.15748031496062992" top="0.51181102362204722" bottom="0.98425196850393704" header="0.51181102362204722" footer="0.51181102362204722"/>
  <pageSetup paperSize="9" orientation="landscape" r:id="rId1"/>
  <headerFooter alignWithMargins="0"/>
  <rowBreaks count="4" manualBreakCount="4">
    <brk id="48" max="16383" man="1"/>
    <brk id="67" max="16383" man="1"/>
    <brk id="86" max="16383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4"/>
  <dimension ref="A1:H120"/>
  <sheetViews>
    <sheetView topLeftCell="A66" workbookViewId="0">
      <selection activeCell="H82" sqref="H82"/>
    </sheetView>
  </sheetViews>
  <sheetFormatPr defaultColWidth="11.5703125" defaultRowHeight="15.75" customHeight="1"/>
  <cols>
    <col min="1" max="1" width="11.5703125" customWidth="1"/>
    <col min="2" max="2" width="9.5703125" style="20" customWidth="1"/>
    <col min="3" max="3" width="17.5703125" bestFit="1" customWidth="1"/>
    <col min="4" max="4" width="11.5703125" customWidth="1"/>
    <col min="5" max="5" width="11.5703125" style="24" customWidth="1"/>
    <col min="6" max="8" width="11.5703125" style="20" customWidth="1"/>
  </cols>
  <sheetData>
    <row r="1" spans="1:6" ht="15.75" customHeight="1">
      <c r="A1" s="13" t="s">
        <v>280</v>
      </c>
      <c r="B1" s="19" t="s">
        <v>55</v>
      </c>
      <c r="C1" s="13"/>
      <c r="F1" s="21"/>
    </row>
    <row r="2" spans="1:6" ht="15.75" customHeight="1">
      <c r="A2" s="13" t="s">
        <v>36</v>
      </c>
      <c r="B2" s="19"/>
      <c r="C2" s="13"/>
      <c r="D2" s="13"/>
      <c r="E2" s="25"/>
      <c r="F2" s="21"/>
    </row>
    <row r="3" spans="1:6" ht="15.75" customHeight="1">
      <c r="A3" s="13" t="s">
        <v>22</v>
      </c>
      <c r="B3" s="19" t="s">
        <v>23</v>
      </c>
      <c r="C3" s="13" t="s">
        <v>1</v>
      </c>
      <c r="D3" s="13" t="s">
        <v>24</v>
      </c>
      <c r="E3" s="25" t="s">
        <v>25</v>
      </c>
      <c r="F3" s="22" t="s">
        <v>26</v>
      </c>
    </row>
    <row r="4" spans="1:6" ht="15.75" customHeight="1">
      <c r="A4">
        <v>2</v>
      </c>
      <c r="B4" s="10">
        <v>186</v>
      </c>
      <c r="C4" s="2" t="str">
        <f t="shared" ref="C4:C10" si="0">IF(ISNA(VLOOKUP(B4,Overzicht,2,FALSE)),"",VLOOKUP(B4,Overzicht,2,FALSE))</f>
        <v>Noor Schepers</v>
      </c>
      <c r="D4" s="2" t="str">
        <f t="shared" ref="D4:D10" si="1">IF(ISNA(VLOOKUP($B4,Overzicht,3,FALSE)),"",VLOOKUP($B4,Overzicht,3,FALSE))</f>
        <v>Altis</v>
      </c>
      <c r="E4" s="26">
        <v>8.41</v>
      </c>
      <c r="F4" s="23"/>
    </row>
    <row r="5" spans="1:6" ht="15.75" customHeight="1">
      <c r="A5">
        <v>3</v>
      </c>
      <c r="B5" s="10">
        <v>330</v>
      </c>
      <c r="C5" s="2" t="str">
        <f t="shared" si="0"/>
        <v>Margriet Hilhorst</v>
      </c>
      <c r="D5" s="2" t="str">
        <f t="shared" si="1"/>
        <v>GAC</v>
      </c>
      <c r="E5" s="26">
        <v>7.9</v>
      </c>
      <c r="F5" s="23"/>
    </row>
    <row r="6" spans="1:6" ht="15.75" customHeight="1">
      <c r="A6">
        <v>4</v>
      </c>
      <c r="B6" s="10">
        <v>157</v>
      </c>
      <c r="C6" s="2" t="str">
        <f t="shared" si="0"/>
        <v>Amber van Pietersen</v>
      </c>
      <c r="D6" s="2" t="str">
        <f t="shared" si="1"/>
        <v>BAV</v>
      </c>
      <c r="E6" s="26">
        <v>9.8800000000000008</v>
      </c>
      <c r="F6" s="23"/>
    </row>
    <row r="7" spans="1:6" ht="15.75" customHeight="1">
      <c r="A7">
        <v>5</v>
      </c>
      <c r="B7" s="10">
        <v>97</v>
      </c>
      <c r="C7" s="2" t="str">
        <f t="shared" si="0"/>
        <v>Roos Prins</v>
      </c>
      <c r="D7" s="2" t="str">
        <f t="shared" si="1"/>
        <v>Triathlon</v>
      </c>
      <c r="E7" s="26">
        <v>7.74</v>
      </c>
      <c r="F7" s="23"/>
    </row>
    <row r="8" spans="1:6" ht="15.75" customHeight="1">
      <c r="A8">
        <v>6</v>
      </c>
      <c r="B8" s="7">
        <v>258</v>
      </c>
      <c r="C8" s="2" t="str">
        <f t="shared" si="0"/>
        <v>Ilayda Arikan</v>
      </c>
      <c r="D8" s="2" t="str">
        <f t="shared" si="1"/>
        <v>Hellas</v>
      </c>
      <c r="E8" s="26">
        <v>8.68</v>
      </c>
      <c r="F8" s="23"/>
    </row>
    <row r="9" spans="1:6" ht="15.75" customHeight="1">
      <c r="A9">
        <v>7</v>
      </c>
      <c r="B9" s="10">
        <v>49</v>
      </c>
      <c r="C9" s="2" t="str">
        <f t="shared" si="0"/>
        <v>Marise Ravelli</v>
      </c>
      <c r="D9" s="2" t="str">
        <f t="shared" si="1"/>
        <v>Almere 81</v>
      </c>
      <c r="E9" s="26">
        <v>8.4499999999999993</v>
      </c>
      <c r="F9" s="23"/>
    </row>
    <row r="10" spans="1:6" ht="15.75" customHeight="1">
      <c r="A10">
        <v>8</v>
      </c>
      <c r="B10" s="7">
        <v>341</v>
      </c>
      <c r="C10" s="2" t="str">
        <f t="shared" si="0"/>
        <v>Sterre Buijs</v>
      </c>
      <c r="D10" s="2" t="str">
        <f t="shared" si="1"/>
        <v>VAV</v>
      </c>
      <c r="E10" s="26">
        <v>7.39</v>
      </c>
      <c r="F10" s="23"/>
    </row>
    <row r="11" spans="1:6" ht="15.75" customHeight="1">
      <c r="F11" s="21"/>
    </row>
    <row r="12" spans="1:6" ht="15.75" customHeight="1">
      <c r="A12" s="13" t="s">
        <v>37</v>
      </c>
      <c r="B12" s="19"/>
      <c r="C12" s="13"/>
      <c r="D12" s="13"/>
      <c r="E12" s="25"/>
      <c r="F12" s="21"/>
    </row>
    <row r="13" spans="1:6" ht="15.75" customHeight="1">
      <c r="A13" s="13" t="s">
        <v>22</v>
      </c>
      <c r="B13" s="19" t="s">
        <v>23</v>
      </c>
      <c r="C13" s="13" t="s">
        <v>1</v>
      </c>
      <c r="D13" s="13" t="s">
        <v>24</v>
      </c>
      <c r="E13" s="25" t="s">
        <v>25</v>
      </c>
      <c r="F13" s="22" t="s">
        <v>26</v>
      </c>
    </row>
    <row r="14" spans="1:6" ht="15.75" customHeight="1">
      <c r="A14">
        <v>2</v>
      </c>
      <c r="B14" s="10">
        <v>184</v>
      </c>
      <c r="C14" s="2" t="str">
        <f t="shared" ref="C14:C19" si="2">IF(ISNA(VLOOKUP(B14,Overzicht,2,FALSE)),"",VLOOKUP(B14,Overzicht,2,FALSE))</f>
        <v>Kirsten Medema</v>
      </c>
      <c r="D14" s="2" t="str">
        <f t="shared" ref="D14:D19" si="3">IF(ISNA(VLOOKUP($B14,Overzicht,3,FALSE)),"",VLOOKUP($B14,Overzicht,3,FALSE))</f>
        <v>Altis</v>
      </c>
      <c r="E14" s="26">
        <v>8.08</v>
      </c>
      <c r="F14" s="23"/>
    </row>
    <row r="15" spans="1:6" ht="15.75" customHeight="1">
      <c r="A15">
        <v>3</v>
      </c>
      <c r="B15" s="10">
        <v>328</v>
      </c>
      <c r="C15" s="2" t="str">
        <f t="shared" si="2"/>
        <v>Xanthe Buruma</v>
      </c>
      <c r="D15" s="2" t="str">
        <f t="shared" si="3"/>
        <v>GAC</v>
      </c>
      <c r="E15" s="26">
        <v>7.93</v>
      </c>
      <c r="F15" s="23"/>
    </row>
    <row r="16" spans="1:6" ht="15.75" customHeight="1">
      <c r="A16">
        <v>4</v>
      </c>
      <c r="B16" s="7">
        <v>158</v>
      </c>
      <c r="C16" s="2" t="str">
        <f t="shared" si="2"/>
        <v>Danielle Veendrick</v>
      </c>
      <c r="D16" s="2" t="str">
        <f t="shared" si="3"/>
        <v>BAV</v>
      </c>
      <c r="E16" s="26">
        <v>8.91</v>
      </c>
      <c r="F16" s="23"/>
    </row>
    <row r="17" spans="1:6" ht="15.75" customHeight="1">
      <c r="A17">
        <v>5</v>
      </c>
      <c r="B17" s="7">
        <v>99</v>
      </c>
      <c r="C17" s="2" t="str">
        <f t="shared" si="2"/>
        <v>Sophie Praas</v>
      </c>
      <c r="D17" s="2" t="str">
        <f t="shared" si="3"/>
        <v>Triathlon</v>
      </c>
      <c r="E17" s="26">
        <v>7.21</v>
      </c>
      <c r="F17" s="23"/>
    </row>
    <row r="18" spans="1:6" ht="15.75" customHeight="1">
      <c r="A18">
        <v>6</v>
      </c>
      <c r="B18" s="10">
        <v>259</v>
      </c>
      <c r="C18" s="2" t="str">
        <f t="shared" si="2"/>
        <v>Nora van Biezen</v>
      </c>
      <c r="D18" s="2" t="str">
        <f t="shared" si="3"/>
        <v>Hellas</v>
      </c>
      <c r="E18" s="26">
        <v>8.84</v>
      </c>
      <c r="F18" s="23"/>
    </row>
    <row r="19" spans="1:6" ht="15.75" customHeight="1">
      <c r="A19">
        <v>7</v>
      </c>
      <c r="B19" s="7">
        <v>50</v>
      </c>
      <c r="C19" s="2" t="str">
        <f t="shared" si="2"/>
        <v>Robin Dreyling</v>
      </c>
      <c r="D19" s="2" t="str">
        <f t="shared" si="3"/>
        <v>Almere 81</v>
      </c>
      <c r="E19" s="26">
        <v>7.58</v>
      </c>
      <c r="F19" s="23"/>
    </row>
    <row r="20" spans="1:6" ht="15.75" customHeight="1">
      <c r="F20" s="21"/>
    </row>
    <row r="21" spans="1:6" ht="15.75" customHeight="1">
      <c r="A21" s="13" t="s">
        <v>38</v>
      </c>
      <c r="B21" s="19"/>
      <c r="C21" s="13"/>
      <c r="D21" s="13"/>
      <c r="E21" s="25"/>
      <c r="F21" s="21"/>
    </row>
    <row r="22" spans="1:6" ht="15.75" customHeight="1">
      <c r="A22" s="13" t="s">
        <v>22</v>
      </c>
      <c r="B22" s="19" t="s">
        <v>23</v>
      </c>
      <c r="C22" s="13" t="s">
        <v>1</v>
      </c>
      <c r="D22" s="13" t="s">
        <v>24</v>
      </c>
      <c r="E22" s="25" t="s">
        <v>25</v>
      </c>
      <c r="F22" s="22" t="s">
        <v>26</v>
      </c>
    </row>
    <row r="23" spans="1:6" ht="15.75" customHeight="1">
      <c r="A23">
        <v>2</v>
      </c>
      <c r="B23" s="10">
        <v>185</v>
      </c>
      <c r="C23" s="2" t="str">
        <f t="shared" ref="C23:C28" si="4">IF(ISNA(VLOOKUP(B23,Overzicht,2,FALSE)),"",VLOOKUP(B23,Overzicht,2,FALSE))</f>
        <v>Lisa Stolk</v>
      </c>
      <c r="D23" s="2" t="str">
        <f t="shared" ref="D23:D28" si="5">IF(ISNA(VLOOKUP($B23,Overzicht,3,FALSE)),"",VLOOKUP($B23,Overzicht,3,FALSE))</f>
        <v>Altis</v>
      </c>
      <c r="E23" s="26">
        <v>8.19</v>
      </c>
      <c r="F23" s="23"/>
    </row>
    <row r="24" spans="1:6" ht="15.75" customHeight="1">
      <c r="A24">
        <v>3</v>
      </c>
      <c r="B24" s="10">
        <v>329</v>
      </c>
      <c r="C24" s="2" t="str">
        <f t="shared" si="4"/>
        <v>Puck Harms</v>
      </c>
      <c r="D24" s="2" t="str">
        <f t="shared" si="5"/>
        <v>GAC</v>
      </c>
      <c r="E24" s="26">
        <v>7.96</v>
      </c>
      <c r="F24" s="23"/>
    </row>
    <row r="25" spans="1:6" ht="15.75" customHeight="1">
      <c r="A25">
        <v>4</v>
      </c>
      <c r="B25" s="10">
        <v>156</v>
      </c>
      <c r="C25" s="2" t="str">
        <f t="shared" si="4"/>
        <v>Famke Bles</v>
      </c>
      <c r="D25" s="2" t="str">
        <f t="shared" si="5"/>
        <v>BAV</v>
      </c>
      <c r="E25" s="26">
        <v>9.3699999999999992</v>
      </c>
      <c r="F25" s="23"/>
    </row>
    <row r="26" spans="1:6" ht="15.75" customHeight="1">
      <c r="A26">
        <v>5</v>
      </c>
      <c r="B26" s="10">
        <v>96</v>
      </c>
      <c r="C26" s="2" t="str">
        <f t="shared" si="4"/>
        <v>Saskia Vuijk</v>
      </c>
      <c r="D26" s="2" t="str">
        <f t="shared" si="5"/>
        <v>Triathlon</v>
      </c>
      <c r="E26" s="26">
        <v>8.35</v>
      </c>
      <c r="F26" s="23"/>
    </row>
    <row r="27" spans="1:6" ht="15.75" customHeight="1">
      <c r="A27">
        <v>6</v>
      </c>
      <c r="B27" s="7">
        <v>261</v>
      </c>
      <c r="C27" s="2" t="str">
        <f t="shared" si="4"/>
        <v>Elle Samsen</v>
      </c>
      <c r="D27" s="2" t="str">
        <f t="shared" si="5"/>
        <v>Hellas</v>
      </c>
      <c r="E27" s="26">
        <v>0</v>
      </c>
      <c r="F27" s="23"/>
    </row>
    <row r="28" spans="1:6" ht="15.75" customHeight="1">
      <c r="A28">
        <v>7</v>
      </c>
      <c r="B28" s="10">
        <v>53</v>
      </c>
      <c r="C28" s="2" t="str">
        <f t="shared" si="4"/>
        <v>Lisan ten Hove</v>
      </c>
      <c r="D28" s="2" t="str">
        <f t="shared" si="5"/>
        <v>Almere 81</v>
      </c>
      <c r="E28" s="26">
        <v>0</v>
      </c>
      <c r="F28" s="23"/>
    </row>
    <row r="29" spans="1:6" ht="15.75" customHeight="1">
      <c r="F29" s="21"/>
    </row>
    <row r="30" spans="1:6" ht="15.75" customHeight="1">
      <c r="A30" s="13" t="s">
        <v>39</v>
      </c>
      <c r="B30" s="19"/>
      <c r="C30" s="13"/>
      <c r="D30" s="13"/>
      <c r="E30" s="25"/>
      <c r="F30" s="21"/>
    </row>
    <row r="31" spans="1:6" ht="15.75" customHeight="1">
      <c r="A31" s="13" t="s">
        <v>22</v>
      </c>
      <c r="B31" s="19" t="s">
        <v>23</v>
      </c>
      <c r="C31" s="13" t="s">
        <v>1</v>
      </c>
      <c r="D31" s="13" t="s">
        <v>24</v>
      </c>
      <c r="E31" s="25" t="s">
        <v>25</v>
      </c>
      <c r="F31" s="22" t="s">
        <v>26</v>
      </c>
    </row>
    <row r="32" spans="1:6" ht="15.75" customHeight="1">
      <c r="A32">
        <v>2</v>
      </c>
      <c r="B32" s="10">
        <v>182</v>
      </c>
      <c r="C32" s="2" t="str">
        <f t="shared" ref="C32:C37" si="6">IF(ISNA(VLOOKUP(B32,Overzicht,2,FALSE)),"",VLOOKUP(B32,Overzicht,2,FALSE))</f>
        <v>Celine Leurs</v>
      </c>
      <c r="D32" s="2" t="str">
        <f t="shared" ref="D32:D37" si="7">IF(ISNA(VLOOKUP($B32,Overzicht,3,FALSE)),"",VLOOKUP($B32,Overzicht,3,FALSE))</f>
        <v>Altis</v>
      </c>
      <c r="E32" s="26">
        <v>8.18</v>
      </c>
      <c r="F32" s="23"/>
    </row>
    <row r="33" spans="1:8" ht="15.75" customHeight="1">
      <c r="A33">
        <v>3</v>
      </c>
      <c r="B33" s="10">
        <v>331</v>
      </c>
      <c r="C33" s="2" t="str">
        <f t="shared" si="6"/>
        <v>Mella Scheffer</v>
      </c>
      <c r="D33" s="2" t="str">
        <f t="shared" si="7"/>
        <v>GAC</v>
      </c>
      <c r="E33" s="26">
        <v>7.66</v>
      </c>
      <c r="F33" s="23"/>
    </row>
    <row r="34" spans="1:8" ht="15.75" customHeight="1">
      <c r="A34">
        <v>4</v>
      </c>
      <c r="B34" s="10">
        <v>159</v>
      </c>
      <c r="C34" s="2" t="str">
        <f t="shared" si="6"/>
        <v>Catharine van Lange</v>
      </c>
      <c r="D34" s="2" t="str">
        <f t="shared" si="7"/>
        <v>BAV</v>
      </c>
      <c r="E34" s="26">
        <v>8.26</v>
      </c>
      <c r="F34" s="23"/>
    </row>
    <row r="35" spans="1:8" ht="15.75" customHeight="1">
      <c r="A35">
        <v>5</v>
      </c>
      <c r="B35" s="10">
        <v>95</v>
      </c>
      <c r="C35" s="2" t="str">
        <f t="shared" si="6"/>
        <v>Mirjam Hollestelle</v>
      </c>
      <c r="D35" s="2" t="str">
        <f t="shared" si="7"/>
        <v>Triathlon</v>
      </c>
      <c r="E35" s="26">
        <v>7.77</v>
      </c>
      <c r="F35" s="23"/>
    </row>
    <row r="36" spans="1:8" ht="15.75" customHeight="1">
      <c r="A36">
        <v>6</v>
      </c>
      <c r="B36" s="7">
        <v>260</v>
      </c>
      <c r="C36" s="2" t="str">
        <f t="shared" si="6"/>
        <v>Froukje Berkhouwer</v>
      </c>
      <c r="D36" s="2" t="str">
        <f t="shared" si="7"/>
        <v>Hellas</v>
      </c>
      <c r="E36" s="26">
        <v>0</v>
      </c>
      <c r="F36" s="23"/>
    </row>
    <row r="37" spans="1:8" ht="15.75" customHeight="1">
      <c r="A37">
        <v>7</v>
      </c>
      <c r="B37" s="10">
        <v>51</v>
      </c>
      <c r="C37" s="2" t="str">
        <f t="shared" si="6"/>
        <v>Mette Lacroix</v>
      </c>
      <c r="D37" s="2" t="str">
        <f t="shared" si="7"/>
        <v>Almere 81</v>
      </c>
      <c r="E37" s="26">
        <v>7.95</v>
      </c>
      <c r="F37" s="23"/>
    </row>
    <row r="38" spans="1:8" ht="15.75" customHeight="1">
      <c r="B38" s="7"/>
      <c r="C38" s="2"/>
      <c r="D38" s="2"/>
      <c r="E38" s="27"/>
      <c r="F38" s="41"/>
    </row>
    <row r="39" spans="1:8" ht="15.75" customHeight="1">
      <c r="A39" s="13" t="s">
        <v>40</v>
      </c>
      <c r="B39" s="19"/>
      <c r="C39" s="13"/>
      <c r="D39" s="13"/>
      <c r="E39" s="25"/>
      <c r="F39" s="21"/>
    </row>
    <row r="40" spans="1:8" ht="15.75" customHeight="1">
      <c r="A40" s="13" t="s">
        <v>22</v>
      </c>
      <c r="B40" s="19" t="s">
        <v>23</v>
      </c>
      <c r="C40" s="13" t="s">
        <v>1</v>
      </c>
      <c r="D40" s="13" t="s">
        <v>24</v>
      </c>
      <c r="E40" s="25" t="s">
        <v>25</v>
      </c>
      <c r="F40" s="22" t="s">
        <v>26</v>
      </c>
    </row>
    <row r="41" spans="1:8" ht="15.75" customHeight="1">
      <c r="A41">
        <v>2</v>
      </c>
      <c r="B41" s="10">
        <v>183</v>
      </c>
      <c r="C41" s="2" t="str">
        <f t="shared" ref="C41:C46" si="8">IF(ISNA(VLOOKUP(B41,Overzicht,2,FALSE)),"",VLOOKUP(B41,Overzicht,2,FALSE))</f>
        <v>Franca de Leeuw</v>
      </c>
      <c r="D41" s="2" t="str">
        <f t="shared" ref="D41:D46" si="9">IF(ISNA(VLOOKUP($B41,Overzicht,3,FALSE)),"",VLOOKUP($B41,Overzicht,3,FALSE))</f>
        <v>Altis</v>
      </c>
      <c r="E41" s="26">
        <v>8.0500000000000007</v>
      </c>
      <c r="F41" s="23"/>
    </row>
    <row r="42" spans="1:8" ht="15.75" customHeight="1">
      <c r="A42">
        <v>3</v>
      </c>
      <c r="B42" s="10">
        <v>327</v>
      </c>
      <c r="C42" s="2" t="str">
        <f t="shared" si="8"/>
        <v>Lena Balkenende</v>
      </c>
      <c r="D42" s="2" t="str">
        <f t="shared" si="9"/>
        <v>GAC</v>
      </c>
      <c r="E42" s="26">
        <v>8.08</v>
      </c>
      <c r="F42" s="23"/>
      <c r="H42" s="9"/>
    </row>
    <row r="43" spans="1:8" ht="15.75" customHeight="1">
      <c r="A43">
        <v>4</v>
      </c>
      <c r="B43" s="10">
        <v>155</v>
      </c>
      <c r="C43" s="2" t="str">
        <f t="shared" si="8"/>
        <v>Lotte Bleijerveld</v>
      </c>
      <c r="D43" s="2" t="str">
        <f t="shared" si="9"/>
        <v>BAV</v>
      </c>
      <c r="E43" s="26">
        <v>8.2219999999999995</v>
      </c>
      <c r="F43" s="23"/>
    </row>
    <row r="44" spans="1:8" ht="15.75" customHeight="1">
      <c r="A44">
        <v>5</v>
      </c>
      <c r="B44" s="7">
        <v>100</v>
      </c>
      <c r="C44" s="2" t="str">
        <f t="shared" si="8"/>
        <v>Nine Immink</v>
      </c>
      <c r="D44" s="2" t="str">
        <f t="shared" si="9"/>
        <v>Triathlon</v>
      </c>
      <c r="E44" s="26">
        <v>7.79</v>
      </c>
      <c r="F44" s="23"/>
    </row>
    <row r="45" spans="1:8" ht="15.75" customHeight="1">
      <c r="A45">
        <v>6</v>
      </c>
      <c r="B45" s="10">
        <v>262</v>
      </c>
      <c r="C45" s="2" t="str">
        <f t="shared" si="8"/>
        <v>Mirthe Weijers</v>
      </c>
      <c r="D45" s="2" t="str">
        <f t="shared" si="9"/>
        <v>Hellas</v>
      </c>
      <c r="E45" s="26">
        <v>8.9600000000000009</v>
      </c>
      <c r="F45" s="23"/>
    </row>
    <row r="46" spans="1:8" ht="15.75" customHeight="1">
      <c r="A46">
        <v>7</v>
      </c>
      <c r="B46" s="7">
        <v>52</v>
      </c>
      <c r="C46" s="2" t="str">
        <f t="shared" si="8"/>
        <v>Britt Schraven</v>
      </c>
      <c r="D46" s="2" t="str">
        <f t="shared" si="9"/>
        <v>Almere 81</v>
      </c>
      <c r="E46" s="26">
        <v>8.69</v>
      </c>
      <c r="F46" s="23"/>
    </row>
    <row r="48" spans="1:8" ht="15.75" customHeight="1">
      <c r="A48" s="13" t="s">
        <v>281</v>
      </c>
      <c r="B48" s="19" t="s">
        <v>56</v>
      </c>
      <c r="C48" s="1"/>
      <c r="F48" s="24"/>
      <c r="G48" s="24"/>
      <c r="H48" s="24"/>
    </row>
    <row r="49" spans="1:8" ht="15.75" customHeight="1">
      <c r="A49" s="13" t="s">
        <v>271</v>
      </c>
      <c r="B49" s="19"/>
      <c r="C49" s="13"/>
      <c r="E49" s="25" t="s">
        <v>29</v>
      </c>
      <c r="F49" s="25" t="s">
        <v>30</v>
      </c>
      <c r="G49" s="25" t="s">
        <v>31</v>
      </c>
      <c r="H49" s="25" t="s">
        <v>32</v>
      </c>
    </row>
    <row r="50" spans="1:8" ht="15.75" customHeight="1">
      <c r="A50">
        <v>1</v>
      </c>
      <c r="B50" s="7">
        <v>158</v>
      </c>
      <c r="C50" s="2" t="str">
        <f t="shared" ref="C50:C83" si="10">IF(ISNA(VLOOKUP(B50,Overzicht,2,FALSE)),"",VLOOKUP(B50,Overzicht,2,FALSE))</f>
        <v>Danielle Veendrick</v>
      </c>
      <c r="D50" s="2" t="str">
        <f t="shared" ref="D50:D83" si="11">IF(ISNA(VLOOKUP($B50,Overzicht,3,FALSE)),"",VLOOKUP($B50,Overzicht,3,FALSE))</f>
        <v>BAV</v>
      </c>
      <c r="E50" s="43"/>
      <c r="F50" s="44"/>
      <c r="G50" s="44"/>
      <c r="H50" s="43">
        <v>2.0699999999999998</v>
      </c>
    </row>
    <row r="51" spans="1:8" ht="15.75" customHeight="1">
      <c r="A51">
        <v>2</v>
      </c>
      <c r="B51" s="7">
        <v>97</v>
      </c>
      <c r="C51" s="2" t="str">
        <f t="shared" si="10"/>
        <v>Roos Prins</v>
      </c>
      <c r="D51" s="2" t="str">
        <f t="shared" si="11"/>
        <v>Triathlon</v>
      </c>
      <c r="E51" s="43"/>
      <c r="F51" s="44"/>
      <c r="G51" s="44"/>
      <c r="H51" s="43">
        <v>3.16</v>
      </c>
    </row>
    <row r="52" spans="1:8" ht="15.75" customHeight="1">
      <c r="A52">
        <v>3</v>
      </c>
      <c r="B52" s="10">
        <v>341</v>
      </c>
      <c r="C52" s="2" t="str">
        <f t="shared" si="10"/>
        <v>Sterre Buijs</v>
      </c>
      <c r="D52" s="2" t="str">
        <f t="shared" si="11"/>
        <v>VAV</v>
      </c>
      <c r="E52" s="43"/>
      <c r="F52" s="44"/>
      <c r="G52" s="44"/>
      <c r="H52" s="43">
        <v>3.22</v>
      </c>
    </row>
    <row r="53" spans="1:8" ht="15.75" customHeight="1">
      <c r="A53">
        <v>4</v>
      </c>
      <c r="B53" s="20">
        <v>259</v>
      </c>
      <c r="C53" s="2" t="str">
        <f t="shared" si="10"/>
        <v>Nora van Biezen</v>
      </c>
      <c r="D53" s="2" t="str">
        <f t="shared" si="11"/>
        <v>Hellas</v>
      </c>
      <c r="E53" s="43"/>
      <c r="F53" s="44"/>
      <c r="G53" s="44"/>
      <c r="H53" s="43">
        <v>2.59</v>
      </c>
    </row>
    <row r="54" spans="1:8" ht="15.75" customHeight="1">
      <c r="A54">
        <v>5</v>
      </c>
      <c r="B54" s="7">
        <v>96</v>
      </c>
      <c r="C54" s="2" t="str">
        <f t="shared" si="10"/>
        <v>Saskia Vuijk</v>
      </c>
      <c r="D54" s="2" t="str">
        <f t="shared" si="11"/>
        <v>Triathlon</v>
      </c>
      <c r="E54" s="43"/>
      <c r="F54" s="44"/>
      <c r="G54" s="44"/>
      <c r="H54" s="43">
        <v>2.67</v>
      </c>
    </row>
    <row r="55" spans="1:8" ht="15.75" customHeight="1">
      <c r="A55">
        <v>6</v>
      </c>
      <c r="B55" s="7">
        <v>157</v>
      </c>
      <c r="C55" s="2" t="str">
        <f t="shared" si="10"/>
        <v>Amber van Pietersen</v>
      </c>
      <c r="D55" s="2" t="str">
        <f t="shared" si="11"/>
        <v>BAV</v>
      </c>
      <c r="E55" s="43"/>
      <c r="F55" s="44"/>
      <c r="G55" s="44"/>
      <c r="H55" s="43">
        <v>2.0499999999999998</v>
      </c>
    </row>
    <row r="56" spans="1:8" ht="15.75" customHeight="1">
      <c r="A56">
        <v>7</v>
      </c>
      <c r="B56" s="10">
        <v>260</v>
      </c>
      <c r="C56" s="2" t="str">
        <f t="shared" si="10"/>
        <v>Froukje Berkhouwer</v>
      </c>
      <c r="D56" s="2" t="str">
        <f t="shared" si="11"/>
        <v>Hellas</v>
      </c>
      <c r="E56" s="43"/>
      <c r="F56" s="44"/>
      <c r="G56" s="44"/>
      <c r="H56" s="43">
        <v>0</v>
      </c>
    </row>
    <row r="57" spans="1:8" ht="15.75" customHeight="1">
      <c r="A57">
        <v>8</v>
      </c>
      <c r="B57" s="10">
        <v>95</v>
      </c>
      <c r="C57" s="2" t="str">
        <f t="shared" si="10"/>
        <v>Mirjam Hollestelle</v>
      </c>
      <c r="D57" s="2" t="str">
        <f t="shared" si="11"/>
        <v>Triathlon</v>
      </c>
      <c r="E57" s="86"/>
      <c r="F57" s="44"/>
      <c r="G57" s="44"/>
      <c r="H57" s="43">
        <v>3.32</v>
      </c>
    </row>
    <row r="58" spans="1:8" ht="15.75" customHeight="1">
      <c r="A58">
        <v>9</v>
      </c>
      <c r="B58" s="10">
        <v>159</v>
      </c>
      <c r="C58" s="2" t="str">
        <f t="shared" si="10"/>
        <v>Catharine van Lange</v>
      </c>
      <c r="D58" s="2" t="str">
        <f t="shared" si="11"/>
        <v>BAV</v>
      </c>
      <c r="E58" s="43"/>
      <c r="F58" s="44"/>
      <c r="G58" s="44"/>
      <c r="H58" s="43">
        <v>2.4700000000000002</v>
      </c>
    </row>
    <row r="59" spans="1:8" ht="15.75" customHeight="1">
      <c r="A59">
        <v>10</v>
      </c>
      <c r="B59" s="7">
        <v>99</v>
      </c>
      <c r="C59" s="2" t="str">
        <f t="shared" si="10"/>
        <v>Sophie Praas</v>
      </c>
      <c r="D59" s="2" t="str">
        <f t="shared" si="11"/>
        <v>Triathlon</v>
      </c>
      <c r="E59" s="43"/>
      <c r="F59" s="44"/>
      <c r="G59" s="44"/>
      <c r="H59" s="43">
        <v>3.2</v>
      </c>
    </row>
    <row r="60" spans="1:8" ht="15.75" customHeight="1">
      <c r="A60">
        <v>11</v>
      </c>
      <c r="B60" s="7">
        <v>261</v>
      </c>
      <c r="C60" s="2" t="str">
        <f t="shared" si="10"/>
        <v>Elle Samsen</v>
      </c>
      <c r="D60" s="2" t="str">
        <f t="shared" si="11"/>
        <v>Hellas</v>
      </c>
      <c r="E60" s="43"/>
      <c r="F60" s="44"/>
      <c r="G60" s="44"/>
      <c r="H60" s="43">
        <v>0</v>
      </c>
    </row>
    <row r="61" spans="1:8" ht="15.75" customHeight="1">
      <c r="A61">
        <v>12</v>
      </c>
      <c r="B61" s="10">
        <v>156</v>
      </c>
      <c r="C61" s="2" t="str">
        <f t="shared" si="10"/>
        <v>Famke Bles</v>
      </c>
      <c r="D61" s="2" t="str">
        <f t="shared" si="11"/>
        <v>BAV</v>
      </c>
      <c r="E61" s="43"/>
      <c r="F61" s="44"/>
      <c r="G61" s="44"/>
      <c r="H61" s="43">
        <v>2.37</v>
      </c>
    </row>
    <row r="62" spans="1:8" ht="15.75" customHeight="1">
      <c r="A62">
        <v>13</v>
      </c>
      <c r="B62" s="7">
        <v>262</v>
      </c>
      <c r="C62" s="2" t="str">
        <f t="shared" si="10"/>
        <v>Mirthe Weijers</v>
      </c>
      <c r="D62" s="2" t="str">
        <f t="shared" si="11"/>
        <v>Hellas</v>
      </c>
      <c r="E62" s="43"/>
      <c r="F62" s="44"/>
      <c r="G62" s="44"/>
      <c r="H62" s="43">
        <v>2.2999999999999998</v>
      </c>
    </row>
    <row r="63" spans="1:8" ht="15.75" customHeight="1">
      <c r="A63">
        <v>14</v>
      </c>
      <c r="B63" s="7">
        <v>100</v>
      </c>
      <c r="C63" s="2" t="str">
        <f t="shared" si="10"/>
        <v>Nine Immink</v>
      </c>
      <c r="D63" s="2" t="str">
        <f t="shared" si="11"/>
        <v>Triathlon</v>
      </c>
      <c r="E63" s="43"/>
      <c r="F63" s="44"/>
      <c r="G63" s="44"/>
      <c r="H63" s="43">
        <v>3.02</v>
      </c>
    </row>
    <row r="64" spans="1:8" ht="15.75" customHeight="1">
      <c r="A64">
        <v>15</v>
      </c>
      <c r="B64" s="10">
        <v>155</v>
      </c>
      <c r="C64" s="2" t="str">
        <f t="shared" si="10"/>
        <v>Lotte Bleijerveld</v>
      </c>
      <c r="D64" s="2" t="str">
        <f t="shared" si="11"/>
        <v>BAV</v>
      </c>
      <c r="E64" s="43"/>
      <c r="F64" s="44"/>
      <c r="G64" s="44"/>
      <c r="H64" s="43">
        <v>2.71</v>
      </c>
    </row>
    <row r="65" spans="1:8" ht="15.75" customHeight="1">
      <c r="A65">
        <v>16</v>
      </c>
      <c r="B65" s="7">
        <v>258</v>
      </c>
      <c r="C65" s="2" t="str">
        <f t="shared" si="10"/>
        <v>Ilayda Arikan</v>
      </c>
      <c r="D65" s="2" t="str">
        <f t="shared" si="11"/>
        <v>Hellas</v>
      </c>
      <c r="E65" s="43"/>
      <c r="F65" s="44"/>
      <c r="G65" s="44"/>
      <c r="H65" s="43">
        <v>2.38</v>
      </c>
    </row>
    <row r="66" spans="1:8" ht="15.75" customHeight="1">
      <c r="B66" s="10"/>
      <c r="C66" s="2"/>
      <c r="D66" s="2"/>
    </row>
    <row r="67" spans="1:8" ht="15.75" customHeight="1">
      <c r="A67" s="13" t="s">
        <v>281</v>
      </c>
      <c r="B67" s="19" t="s">
        <v>56</v>
      </c>
      <c r="C67" s="1"/>
      <c r="F67" s="24"/>
      <c r="G67" s="24"/>
      <c r="H67" s="24"/>
    </row>
    <row r="68" spans="1:8" ht="15.75" customHeight="1">
      <c r="A68" s="13" t="s">
        <v>272</v>
      </c>
      <c r="B68" s="19"/>
      <c r="C68" s="13"/>
      <c r="E68" s="25" t="s">
        <v>29</v>
      </c>
      <c r="F68" s="25" t="s">
        <v>30</v>
      </c>
      <c r="G68" s="25" t="s">
        <v>31</v>
      </c>
      <c r="H68" s="25" t="s">
        <v>32</v>
      </c>
    </row>
    <row r="69" spans="1:8" ht="15.75" customHeight="1">
      <c r="A69">
        <v>1</v>
      </c>
      <c r="B69" s="7">
        <v>186</v>
      </c>
      <c r="C69" s="2" t="str">
        <f t="shared" si="10"/>
        <v>Noor Schepers</v>
      </c>
      <c r="D69" s="2" t="str">
        <f t="shared" si="11"/>
        <v>Altis</v>
      </c>
      <c r="E69" s="43"/>
      <c r="F69" s="44"/>
      <c r="G69" s="44"/>
      <c r="H69" s="43">
        <v>2.72</v>
      </c>
    </row>
    <row r="70" spans="1:8" ht="15.75" customHeight="1">
      <c r="A70">
        <v>2</v>
      </c>
      <c r="B70" s="7">
        <v>52</v>
      </c>
      <c r="C70" s="2" t="str">
        <f t="shared" si="10"/>
        <v>Britt Schraven</v>
      </c>
      <c r="D70" s="2" t="str">
        <f t="shared" si="11"/>
        <v>Almere 81</v>
      </c>
      <c r="E70" s="43"/>
      <c r="F70" s="44"/>
      <c r="G70" s="44"/>
      <c r="H70" s="43">
        <v>2.4</v>
      </c>
    </row>
    <row r="71" spans="1:8" ht="15.75" customHeight="1">
      <c r="A71">
        <v>3</v>
      </c>
      <c r="B71" s="10">
        <v>185</v>
      </c>
      <c r="C71" s="2" t="str">
        <f t="shared" si="10"/>
        <v>Lisa Stolk</v>
      </c>
      <c r="D71" s="2" t="str">
        <f t="shared" si="11"/>
        <v>Altis</v>
      </c>
      <c r="E71" s="43"/>
      <c r="F71" s="44"/>
      <c r="G71" s="44"/>
      <c r="H71" s="43">
        <v>2.4900000000000002</v>
      </c>
    </row>
    <row r="72" spans="1:8" ht="15.75" customHeight="1">
      <c r="A72">
        <v>4</v>
      </c>
      <c r="B72" s="42">
        <v>328</v>
      </c>
      <c r="C72" s="2" t="str">
        <f t="shared" si="10"/>
        <v>Xanthe Buruma</v>
      </c>
      <c r="D72" s="2" t="str">
        <f t="shared" si="11"/>
        <v>GAC</v>
      </c>
      <c r="E72" s="43"/>
      <c r="F72" s="44"/>
      <c r="G72" s="44"/>
      <c r="H72" s="43">
        <v>2.64</v>
      </c>
    </row>
    <row r="73" spans="1:8" ht="15.75" customHeight="1">
      <c r="A73">
        <v>5</v>
      </c>
      <c r="B73" s="7">
        <v>329</v>
      </c>
      <c r="C73" s="2" t="str">
        <f t="shared" si="10"/>
        <v>Puck Harms</v>
      </c>
      <c r="D73" s="2" t="str">
        <f t="shared" si="11"/>
        <v>GAC</v>
      </c>
      <c r="E73" s="43"/>
      <c r="F73" s="44"/>
      <c r="G73" s="44"/>
      <c r="H73" s="43">
        <v>2.71</v>
      </c>
    </row>
    <row r="74" spans="1:8" ht="15.75" customHeight="1">
      <c r="A74">
        <v>6</v>
      </c>
      <c r="B74" s="7">
        <v>51</v>
      </c>
      <c r="C74" s="2" t="str">
        <f t="shared" si="10"/>
        <v>Mette Lacroix</v>
      </c>
      <c r="D74" s="2" t="str">
        <f t="shared" si="11"/>
        <v>Almere 81</v>
      </c>
      <c r="E74" s="43"/>
      <c r="F74" s="44"/>
      <c r="G74" s="44"/>
      <c r="H74" s="43">
        <v>2.94</v>
      </c>
    </row>
    <row r="75" spans="1:8" ht="15.75" customHeight="1">
      <c r="A75">
        <v>7</v>
      </c>
      <c r="B75" s="10">
        <v>184</v>
      </c>
      <c r="C75" s="2" t="str">
        <f t="shared" si="10"/>
        <v>Kirsten Medema</v>
      </c>
      <c r="D75" s="2" t="str">
        <f t="shared" si="11"/>
        <v>Altis</v>
      </c>
      <c r="E75" s="43"/>
      <c r="F75" s="44"/>
      <c r="G75" s="44"/>
      <c r="H75" s="43">
        <v>2.81</v>
      </c>
    </row>
    <row r="76" spans="1:8" ht="15.75" customHeight="1">
      <c r="A76">
        <v>8</v>
      </c>
      <c r="B76" s="10">
        <v>327</v>
      </c>
      <c r="C76" s="2" t="str">
        <f t="shared" si="10"/>
        <v>Lena Balkenende</v>
      </c>
      <c r="D76" s="2" t="str">
        <f t="shared" si="11"/>
        <v>GAC</v>
      </c>
      <c r="E76" s="86"/>
      <c r="F76" s="44"/>
      <c r="G76" s="44"/>
      <c r="H76" s="43">
        <v>2.64</v>
      </c>
    </row>
    <row r="77" spans="1:8" ht="15.75" customHeight="1">
      <c r="A77">
        <v>9</v>
      </c>
      <c r="B77" s="10">
        <v>330</v>
      </c>
      <c r="C77" s="2" t="str">
        <f t="shared" si="10"/>
        <v>Margriet Hilhorst</v>
      </c>
      <c r="D77" s="2" t="str">
        <f t="shared" si="11"/>
        <v>GAC</v>
      </c>
      <c r="E77" s="43"/>
      <c r="F77" s="44"/>
      <c r="G77" s="44"/>
      <c r="H77" s="43">
        <v>3.01</v>
      </c>
    </row>
    <row r="78" spans="1:8" ht="15.75" customHeight="1">
      <c r="A78">
        <v>10</v>
      </c>
      <c r="B78" s="7">
        <v>49</v>
      </c>
      <c r="C78" s="2" t="str">
        <f t="shared" si="10"/>
        <v>Marise Ravelli</v>
      </c>
      <c r="D78" s="2" t="str">
        <f t="shared" si="11"/>
        <v>Almere 81</v>
      </c>
      <c r="E78" s="43"/>
      <c r="F78" s="44"/>
      <c r="G78" s="44"/>
      <c r="H78" s="43">
        <v>2.67</v>
      </c>
    </row>
    <row r="79" spans="1:8" ht="15.75" customHeight="1">
      <c r="A79">
        <v>11</v>
      </c>
      <c r="B79" s="7">
        <v>331</v>
      </c>
      <c r="C79" s="2" t="str">
        <f t="shared" si="10"/>
        <v>Mella Scheffer</v>
      </c>
      <c r="D79" s="2" t="str">
        <f t="shared" si="11"/>
        <v>GAC</v>
      </c>
      <c r="E79" s="43"/>
      <c r="F79" s="44"/>
      <c r="G79" s="44"/>
      <c r="H79" s="43">
        <v>2.8</v>
      </c>
    </row>
    <row r="80" spans="1:8" ht="15.75" customHeight="1">
      <c r="A80">
        <v>12</v>
      </c>
      <c r="B80" s="10">
        <v>182</v>
      </c>
      <c r="C80" s="2" t="str">
        <f t="shared" si="10"/>
        <v>Celine Leurs</v>
      </c>
      <c r="D80" s="2" t="str">
        <f t="shared" si="11"/>
        <v>Altis</v>
      </c>
      <c r="E80" s="43"/>
      <c r="F80" s="44"/>
      <c r="G80" s="44"/>
      <c r="H80" s="43">
        <v>2.68</v>
      </c>
    </row>
    <row r="81" spans="1:8" ht="15.75" customHeight="1">
      <c r="A81">
        <v>13</v>
      </c>
      <c r="B81" s="10">
        <v>50</v>
      </c>
      <c r="C81" s="2" t="str">
        <f t="shared" si="10"/>
        <v>Robin Dreyling</v>
      </c>
      <c r="D81" s="2" t="str">
        <f t="shared" si="11"/>
        <v>Almere 81</v>
      </c>
      <c r="E81" s="43"/>
      <c r="F81" s="44"/>
      <c r="G81" s="44"/>
      <c r="H81" s="43">
        <v>3.14</v>
      </c>
    </row>
    <row r="82" spans="1:8" ht="15.75" customHeight="1">
      <c r="A82">
        <v>14</v>
      </c>
      <c r="B82" s="7">
        <v>183</v>
      </c>
      <c r="C82" s="2" t="str">
        <f t="shared" si="10"/>
        <v>Franca de Leeuw</v>
      </c>
      <c r="D82" s="2" t="str">
        <f t="shared" si="11"/>
        <v>Altis</v>
      </c>
      <c r="E82" s="43"/>
      <c r="F82" s="44"/>
      <c r="G82" s="44"/>
      <c r="H82" s="43">
        <v>2.86</v>
      </c>
    </row>
    <row r="83" spans="1:8" ht="15.75" customHeight="1">
      <c r="A83">
        <v>15</v>
      </c>
      <c r="B83" s="10">
        <v>53</v>
      </c>
      <c r="C83" s="2" t="str">
        <f t="shared" si="10"/>
        <v>Lisan ten Hove</v>
      </c>
      <c r="D83" s="2" t="str">
        <f t="shared" si="11"/>
        <v>Almere 81</v>
      </c>
      <c r="E83" s="43"/>
      <c r="F83" s="44"/>
      <c r="G83" s="44"/>
      <c r="H83" s="43">
        <v>0</v>
      </c>
    </row>
    <row r="85" spans="1:8" ht="15.75" customHeight="1">
      <c r="A85" s="13" t="s">
        <v>282</v>
      </c>
      <c r="B85" s="19" t="s">
        <v>56</v>
      </c>
      <c r="C85" s="1" t="s">
        <v>58</v>
      </c>
      <c r="F85" s="24"/>
      <c r="G85" s="24"/>
      <c r="H85" s="24"/>
    </row>
    <row r="86" spans="1:8" ht="15.75" customHeight="1">
      <c r="A86" s="13" t="s">
        <v>283</v>
      </c>
      <c r="B86" s="19"/>
      <c r="C86" s="13"/>
      <c r="E86" s="25" t="s">
        <v>29</v>
      </c>
      <c r="F86" s="25" t="s">
        <v>30</v>
      </c>
      <c r="G86" s="25" t="s">
        <v>31</v>
      </c>
      <c r="H86" s="25" t="s">
        <v>32</v>
      </c>
    </row>
    <row r="87" spans="1:8" ht="15.75" customHeight="1">
      <c r="A87">
        <v>1</v>
      </c>
      <c r="B87" s="7">
        <v>158</v>
      </c>
      <c r="C87" s="2" t="str">
        <f t="shared" ref="C87:C120" si="12">IF(ISNA(VLOOKUP(B87,Overzicht,2,FALSE)),"",VLOOKUP(B87,Overzicht,2,FALSE))</f>
        <v>Danielle Veendrick</v>
      </c>
      <c r="D87" s="2" t="str">
        <f t="shared" ref="D87:D120" si="13">IF(ISNA(VLOOKUP($B87,Overzicht,3,FALSE)),"",VLOOKUP($B87,Overzicht,3,FALSE))</f>
        <v>BAV</v>
      </c>
      <c r="E87" s="26"/>
      <c r="F87" s="28"/>
      <c r="G87" s="28"/>
      <c r="H87" s="26">
        <v>13.88</v>
      </c>
    </row>
    <row r="88" spans="1:8" ht="15.75" customHeight="1">
      <c r="A88">
        <v>2</v>
      </c>
      <c r="B88" s="7">
        <v>97</v>
      </c>
      <c r="C88" s="2" t="str">
        <f t="shared" si="12"/>
        <v>Roos Prins</v>
      </c>
      <c r="D88" s="2" t="str">
        <f t="shared" si="13"/>
        <v>Triathlon</v>
      </c>
      <c r="E88" s="26"/>
      <c r="F88" s="28"/>
      <c r="G88" s="28"/>
      <c r="H88" s="26">
        <v>16.25</v>
      </c>
    </row>
    <row r="89" spans="1:8" ht="15.75" customHeight="1">
      <c r="A89">
        <v>3</v>
      </c>
      <c r="B89" s="10">
        <v>341</v>
      </c>
      <c r="C89" s="2" t="str">
        <f t="shared" si="12"/>
        <v>Sterre Buijs</v>
      </c>
      <c r="D89" s="2" t="str">
        <f t="shared" si="13"/>
        <v>VAV</v>
      </c>
      <c r="E89" s="26"/>
      <c r="F89" s="28"/>
      <c r="G89" s="28"/>
      <c r="H89" s="26">
        <v>14.81</v>
      </c>
    </row>
    <row r="90" spans="1:8" ht="15.75" customHeight="1">
      <c r="A90">
        <v>4</v>
      </c>
      <c r="B90" s="20">
        <v>259</v>
      </c>
      <c r="C90" s="2" t="str">
        <f t="shared" si="12"/>
        <v>Nora van Biezen</v>
      </c>
      <c r="D90" s="2" t="str">
        <f t="shared" si="13"/>
        <v>Hellas</v>
      </c>
      <c r="E90" s="26"/>
      <c r="F90" s="28"/>
      <c r="G90" s="28"/>
      <c r="H90" s="26">
        <v>10.039999999999999</v>
      </c>
    </row>
    <row r="91" spans="1:8" ht="15.75" customHeight="1">
      <c r="A91">
        <v>5</v>
      </c>
      <c r="B91" s="7">
        <v>96</v>
      </c>
      <c r="C91" s="2" t="str">
        <f t="shared" si="12"/>
        <v>Saskia Vuijk</v>
      </c>
      <c r="D91" s="2" t="str">
        <f t="shared" si="13"/>
        <v>Triathlon</v>
      </c>
      <c r="E91" s="26"/>
      <c r="F91" s="28"/>
      <c r="G91" s="28"/>
      <c r="H91" s="26">
        <v>19.18</v>
      </c>
    </row>
    <row r="92" spans="1:8" ht="15.75" customHeight="1">
      <c r="A92">
        <v>6</v>
      </c>
      <c r="B92" s="7">
        <v>157</v>
      </c>
      <c r="C92" s="2" t="str">
        <f t="shared" si="12"/>
        <v>Amber van Pietersen</v>
      </c>
      <c r="D92" s="2" t="str">
        <f t="shared" si="13"/>
        <v>BAV</v>
      </c>
      <c r="E92" s="26"/>
      <c r="F92" s="28"/>
      <c r="G92" s="28"/>
      <c r="H92" s="26">
        <v>9.7799999999999994</v>
      </c>
    </row>
    <row r="93" spans="1:8" ht="15.75" customHeight="1">
      <c r="A93">
        <v>7</v>
      </c>
      <c r="B93" s="10">
        <v>260</v>
      </c>
      <c r="C93" s="2" t="str">
        <f t="shared" si="12"/>
        <v>Froukje Berkhouwer</v>
      </c>
      <c r="D93" s="2" t="str">
        <f t="shared" si="13"/>
        <v>Hellas</v>
      </c>
      <c r="E93" s="26"/>
      <c r="F93" s="28"/>
      <c r="G93" s="28"/>
      <c r="H93" s="26"/>
    </row>
    <row r="94" spans="1:8" ht="15.75" customHeight="1">
      <c r="A94">
        <v>8</v>
      </c>
      <c r="B94" s="10">
        <v>95</v>
      </c>
      <c r="C94" s="2" t="str">
        <f t="shared" si="12"/>
        <v>Mirjam Hollestelle</v>
      </c>
      <c r="D94" s="2" t="str">
        <f t="shared" si="13"/>
        <v>Triathlon</v>
      </c>
      <c r="E94" s="26"/>
      <c r="F94" s="28"/>
      <c r="G94" s="28"/>
      <c r="H94" s="26">
        <v>11.05</v>
      </c>
    </row>
    <row r="95" spans="1:8" ht="15.75" customHeight="1">
      <c r="A95">
        <v>9</v>
      </c>
      <c r="B95" s="10">
        <v>159</v>
      </c>
      <c r="C95" s="2" t="str">
        <f t="shared" si="12"/>
        <v>Catharine van Lange</v>
      </c>
      <c r="D95" s="2" t="str">
        <f t="shared" si="13"/>
        <v>BAV</v>
      </c>
      <c r="E95" s="26"/>
      <c r="F95" s="28"/>
      <c r="G95" s="28"/>
      <c r="H95" s="26">
        <v>16.760000000000002</v>
      </c>
    </row>
    <row r="96" spans="1:8" ht="15.75" customHeight="1">
      <c r="A96">
        <v>10</v>
      </c>
      <c r="B96" s="7">
        <v>99</v>
      </c>
      <c r="C96" s="2" t="str">
        <f t="shared" si="12"/>
        <v>Sophie Praas</v>
      </c>
      <c r="D96" s="2" t="str">
        <f t="shared" si="13"/>
        <v>Triathlon</v>
      </c>
      <c r="E96" s="26"/>
      <c r="F96" s="28"/>
      <c r="G96" s="28"/>
      <c r="H96" s="26">
        <v>13.32</v>
      </c>
    </row>
    <row r="97" spans="1:8" ht="15.75" customHeight="1">
      <c r="A97">
        <v>11</v>
      </c>
      <c r="B97" s="7">
        <v>261</v>
      </c>
      <c r="C97" s="2" t="str">
        <f t="shared" si="12"/>
        <v>Elle Samsen</v>
      </c>
      <c r="D97" s="2" t="str">
        <f t="shared" si="13"/>
        <v>Hellas</v>
      </c>
      <c r="E97" s="26"/>
      <c r="F97" s="28"/>
      <c r="G97" s="28"/>
      <c r="H97" s="26"/>
    </row>
    <row r="98" spans="1:8" ht="15.75" customHeight="1">
      <c r="A98">
        <v>12</v>
      </c>
      <c r="B98" s="10">
        <v>156</v>
      </c>
      <c r="C98" s="2" t="str">
        <f t="shared" si="12"/>
        <v>Famke Bles</v>
      </c>
      <c r="D98" s="2" t="str">
        <f t="shared" si="13"/>
        <v>BAV</v>
      </c>
      <c r="E98" s="26"/>
      <c r="F98" s="28"/>
      <c r="G98" s="28"/>
      <c r="H98" s="26">
        <v>13.33</v>
      </c>
    </row>
    <row r="99" spans="1:8" ht="15.75" customHeight="1">
      <c r="A99">
        <v>13</v>
      </c>
      <c r="B99" s="7">
        <v>262</v>
      </c>
      <c r="C99" s="2" t="str">
        <f t="shared" si="12"/>
        <v>Mirthe Weijers</v>
      </c>
      <c r="D99" s="2" t="str">
        <f t="shared" si="13"/>
        <v>Hellas</v>
      </c>
      <c r="E99" s="26"/>
      <c r="F99" s="28"/>
      <c r="G99" s="28"/>
      <c r="H99" s="26">
        <v>9.83</v>
      </c>
    </row>
    <row r="100" spans="1:8" ht="15.75" customHeight="1">
      <c r="A100">
        <v>14</v>
      </c>
      <c r="B100" s="7">
        <v>100</v>
      </c>
      <c r="C100" s="2" t="str">
        <f t="shared" si="12"/>
        <v>Nine Immink</v>
      </c>
      <c r="D100" s="2" t="str">
        <f t="shared" si="13"/>
        <v>Triathlon</v>
      </c>
      <c r="E100" s="26"/>
      <c r="F100" s="28"/>
      <c r="G100" s="28"/>
      <c r="H100" s="26">
        <v>14.23</v>
      </c>
    </row>
    <row r="101" spans="1:8" ht="15.75" customHeight="1">
      <c r="A101">
        <v>15</v>
      </c>
      <c r="B101" s="10">
        <v>155</v>
      </c>
      <c r="C101" s="2" t="str">
        <f t="shared" si="12"/>
        <v>Lotte Bleijerveld</v>
      </c>
      <c r="D101" s="2" t="str">
        <f t="shared" si="13"/>
        <v>BAV</v>
      </c>
      <c r="E101" s="26"/>
      <c r="F101" s="28"/>
      <c r="G101" s="28"/>
      <c r="H101" s="26">
        <v>12.77</v>
      </c>
    </row>
    <row r="102" spans="1:8" ht="15.75" customHeight="1">
      <c r="A102">
        <v>16</v>
      </c>
      <c r="B102" s="7">
        <v>258</v>
      </c>
      <c r="C102" s="2" t="str">
        <f t="shared" si="12"/>
        <v>Ilayda Arikan</v>
      </c>
      <c r="D102" s="2" t="str">
        <f t="shared" si="13"/>
        <v>Hellas</v>
      </c>
      <c r="E102" s="26"/>
      <c r="F102" s="28"/>
      <c r="G102" s="28"/>
      <c r="H102" s="26">
        <v>16.82</v>
      </c>
    </row>
    <row r="103" spans="1:8" ht="15.75" customHeight="1">
      <c r="B103" s="7"/>
      <c r="C103" s="2" t="str">
        <f t="shared" si="12"/>
        <v/>
      </c>
      <c r="D103" s="2" t="str">
        <f t="shared" si="13"/>
        <v/>
      </c>
    </row>
    <row r="104" spans="1:8" ht="15.75" customHeight="1">
      <c r="A104" s="13" t="s">
        <v>282</v>
      </c>
      <c r="B104" s="19" t="s">
        <v>56</v>
      </c>
      <c r="C104" s="1" t="s">
        <v>58</v>
      </c>
      <c r="F104" s="24"/>
      <c r="G104" s="24"/>
      <c r="H104" s="24"/>
    </row>
    <row r="105" spans="1:8" ht="15.75" customHeight="1">
      <c r="A105" s="13" t="s">
        <v>284</v>
      </c>
      <c r="B105" s="19"/>
      <c r="C105" s="13"/>
      <c r="E105" s="25" t="s">
        <v>29</v>
      </c>
      <c r="F105" s="25" t="s">
        <v>30</v>
      </c>
      <c r="G105" s="25" t="s">
        <v>31</v>
      </c>
      <c r="H105" s="25" t="s">
        <v>32</v>
      </c>
    </row>
    <row r="106" spans="1:8" ht="15.75" customHeight="1">
      <c r="A106">
        <v>1</v>
      </c>
      <c r="B106" s="7">
        <v>186</v>
      </c>
      <c r="C106" s="2" t="str">
        <f t="shared" si="12"/>
        <v>Noor Schepers</v>
      </c>
      <c r="D106" s="2" t="str">
        <f t="shared" si="13"/>
        <v>Altis</v>
      </c>
      <c r="E106" s="26"/>
      <c r="F106" s="28"/>
      <c r="G106" s="28"/>
      <c r="H106" s="26">
        <v>12.29</v>
      </c>
    </row>
    <row r="107" spans="1:8" ht="15.75" customHeight="1">
      <c r="A107">
        <v>2</v>
      </c>
      <c r="B107" s="7">
        <v>52</v>
      </c>
      <c r="C107" s="2" t="str">
        <f t="shared" si="12"/>
        <v>Britt Schraven</v>
      </c>
      <c r="D107" s="2" t="str">
        <f t="shared" si="13"/>
        <v>Almere 81</v>
      </c>
      <c r="E107" s="26"/>
      <c r="F107" s="28"/>
      <c r="G107" s="28"/>
      <c r="H107" s="26">
        <v>13.6</v>
      </c>
    </row>
    <row r="108" spans="1:8" ht="15.75" customHeight="1">
      <c r="A108">
        <v>3</v>
      </c>
      <c r="B108" s="10">
        <v>185</v>
      </c>
      <c r="C108" s="2" t="str">
        <f t="shared" si="12"/>
        <v>Lisa Stolk</v>
      </c>
      <c r="D108" s="2" t="str">
        <f t="shared" si="13"/>
        <v>Altis</v>
      </c>
      <c r="E108" s="26"/>
      <c r="F108" s="28"/>
      <c r="G108" s="28"/>
      <c r="H108" s="26">
        <v>11.58</v>
      </c>
    </row>
    <row r="109" spans="1:8" ht="15.75" customHeight="1">
      <c r="A109">
        <v>4</v>
      </c>
      <c r="B109" s="42">
        <v>328</v>
      </c>
      <c r="C109" s="2" t="str">
        <f t="shared" si="12"/>
        <v>Xanthe Buruma</v>
      </c>
      <c r="D109" s="2" t="str">
        <f t="shared" si="13"/>
        <v>GAC</v>
      </c>
      <c r="E109" s="26"/>
      <c r="F109" s="28"/>
      <c r="G109" s="28"/>
      <c r="H109" s="26">
        <v>13.07</v>
      </c>
    </row>
    <row r="110" spans="1:8" ht="15.75" customHeight="1">
      <c r="A110">
        <v>5</v>
      </c>
      <c r="B110" s="7">
        <v>329</v>
      </c>
      <c r="C110" s="2" t="str">
        <f t="shared" si="12"/>
        <v>Puck Harms</v>
      </c>
      <c r="D110" s="2" t="str">
        <f t="shared" si="13"/>
        <v>GAC</v>
      </c>
      <c r="E110" s="26"/>
      <c r="F110" s="28"/>
      <c r="G110" s="28"/>
      <c r="H110" s="26">
        <v>13.71</v>
      </c>
    </row>
    <row r="111" spans="1:8" ht="15.75" customHeight="1">
      <c r="A111">
        <v>6</v>
      </c>
      <c r="B111" s="7">
        <v>51</v>
      </c>
      <c r="C111" s="2" t="str">
        <f t="shared" si="12"/>
        <v>Mette Lacroix</v>
      </c>
      <c r="D111" s="2" t="str">
        <f t="shared" si="13"/>
        <v>Almere 81</v>
      </c>
      <c r="E111" s="26"/>
      <c r="F111" s="28"/>
      <c r="G111" s="28"/>
      <c r="H111" s="26">
        <v>14.85</v>
      </c>
    </row>
    <row r="112" spans="1:8" ht="15.75" customHeight="1">
      <c r="A112">
        <v>7</v>
      </c>
      <c r="B112" s="10">
        <v>184</v>
      </c>
      <c r="C112" s="2" t="str">
        <f t="shared" si="12"/>
        <v>Kirsten Medema</v>
      </c>
      <c r="D112" s="2" t="str">
        <f t="shared" si="13"/>
        <v>Altis</v>
      </c>
      <c r="E112" s="26"/>
      <c r="F112" s="28"/>
      <c r="G112" s="28"/>
      <c r="H112" s="26">
        <v>12.38</v>
      </c>
    </row>
    <row r="113" spans="1:8" ht="15.75" customHeight="1">
      <c r="A113">
        <v>8</v>
      </c>
      <c r="B113" s="10">
        <v>327</v>
      </c>
      <c r="C113" s="2" t="str">
        <f t="shared" si="12"/>
        <v>Lena Balkenende</v>
      </c>
      <c r="D113" s="2" t="str">
        <f t="shared" si="13"/>
        <v>GAC</v>
      </c>
      <c r="E113" s="26"/>
      <c r="F113" s="28"/>
      <c r="G113" s="28"/>
      <c r="H113" s="26">
        <v>11.42</v>
      </c>
    </row>
    <row r="114" spans="1:8" ht="15.75" customHeight="1">
      <c r="A114">
        <v>9</v>
      </c>
      <c r="B114" s="10">
        <v>330</v>
      </c>
      <c r="C114" s="2" t="str">
        <f t="shared" si="12"/>
        <v>Margriet Hilhorst</v>
      </c>
      <c r="D114" s="2" t="str">
        <f t="shared" si="13"/>
        <v>GAC</v>
      </c>
      <c r="E114" s="26"/>
      <c r="F114" s="28"/>
      <c r="G114" s="28"/>
      <c r="H114" s="26">
        <v>18.059999999999999</v>
      </c>
    </row>
    <row r="115" spans="1:8" ht="15.75" customHeight="1">
      <c r="A115">
        <v>10</v>
      </c>
      <c r="B115" s="7">
        <v>49</v>
      </c>
      <c r="C115" s="2" t="str">
        <f t="shared" si="12"/>
        <v>Marise Ravelli</v>
      </c>
      <c r="D115" s="2" t="str">
        <f t="shared" si="13"/>
        <v>Almere 81</v>
      </c>
      <c r="E115" s="26"/>
      <c r="F115" s="28"/>
      <c r="G115" s="28"/>
      <c r="H115" s="26">
        <v>14.41</v>
      </c>
    </row>
    <row r="116" spans="1:8" ht="15.75" customHeight="1">
      <c r="A116">
        <v>11</v>
      </c>
      <c r="B116" s="7">
        <v>331</v>
      </c>
      <c r="C116" s="2" t="str">
        <f t="shared" si="12"/>
        <v>Mella Scheffer</v>
      </c>
      <c r="D116" s="2" t="str">
        <f t="shared" si="13"/>
        <v>GAC</v>
      </c>
      <c r="E116" s="26"/>
      <c r="F116" s="28"/>
      <c r="G116" s="28"/>
      <c r="H116" s="26">
        <v>10.39</v>
      </c>
    </row>
    <row r="117" spans="1:8" ht="15.75" customHeight="1">
      <c r="A117">
        <v>12</v>
      </c>
      <c r="B117" s="10">
        <v>182</v>
      </c>
      <c r="C117" s="2" t="str">
        <f t="shared" si="12"/>
        <v>Celine Leurs</v>
      </c>
      <c r="D117" s="2" t="str">
        <f t="shared" si="13"/>
        <v>Altis</v>
      </c>
      <c r="E117" s="26"/>
      <c r="F117" s="28"/>
      <c r="G117" s="28"/>
      <c r="H117" s="26">
        <v>29.88</v>
      </c>
    </row>
    <row r="118" spans="1:8" ht="15.75" customHeight="1">
      <c r="A118">
        <v>13</v>
      </c>
      <c r="B118" s="10">
        <v>50</v>
      </c>
      <c r="C118" s="2" t="str">
        <f t="shared" si="12"/>
        <v>Robin Dreyling</v>
      </c>
      <c r="D118" s="2" t="str">
        <f t="shared" si="13"/>
        <v>Almere 81</v>
      </c>
      <c r="E118" s="26"/>
      <c r="F118" s="28"/>
      <c r="G118" s="28"/>
      <c r="H118" s="26">
        <v>19.14</v>
      </c>
    </row>
    <row r="119" spans="1:8" ht="15.75" customHeight="1">
      <c r="A119">
        <v>14</v>
      </c>
      <c r="B119" s="7">
        <v>183</v>
      </c>
      <c r="C119" s="2" t="str">
        <f t="shared" si="12"/>
        <v>Franca de Leeuw</v>
      </c>
      <c r="D119" s="2" t="str">
        <f t="shared" si="13"/>
        <v>Altis</v>
      </c>
      <c r="E119" s="26"/>
      <c r="F119" s="28"/>
      <c r="G119" s="28"/>
      <c r="H119" s="26">
        <v>13.88</v>
      </c>
    </row>
    <row r="120" spans="1:8" ht="15.75" customHeight="1">
      <c r="A120">
        <v>15</v>
      </c>
      <c r="B120" s="10">
        <v>53</v>
      </c>
      <c r="C120" s="2" t="str">
        <f t="shared" si="12"/>
        <v>Lisan ten Hove</v>
      </c>
      <c r="D120" s="2" t="str">
        <f t="shared" si="13"/>
        <v>Almere 81</v>
      </c>
      <c r="E120" s="26"/>
      <c r="F120" s="28"/>
      <c r="G120" s="28"/>
      <c r="H120" s="26"/>
    </row>
  </sheetData>
  <phoneticPr fontId="0" type="noConversion"/>
  <pageMargins left="0.42" right="0.39" top="0.5" bottom="1" header="0.5" footer="0.5"/>
  <pageSetup paperSize="9" orientation="portrait" r:id="rId1"/>
  <headerFooter alignWithMargins="0"/>
  <rowBreaks count="4" manualBreakCount="4">
    <brk id="47" max="16383" man="1"/>
    <brk id="66" max="16383" man="1"/>
    <brk id="84" max="16383" man="1"/>
    <brk id="1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activeCell="E11" sqref="E11"/>
    </sheetView>
  </sheetViews>
  <sheetFormatPr defaultColWidth="11.5703125" defaultRowHeight="15.75" customHeight="1"/>
  <cols>
    <col min="1" max="1" width="9.85546875" customWidth="1"/>
    <col min="2" max="2" width="9.28515625" style="20" customWidth="1"/>
    <col min="3" max="3" width="17.85546875" bestFit="1" customWidth="1"/>
    <col min="4" max="4" width="11.5703125" customWidth="1"/>
    <col min="5" max="5" width="13" style="24" customWidth="1"/>
    <col min="6" max="8" width="11.5703125" style="20" customWidth="1"/>
  </cols>
  <sheetData>
    <row r="1" spans="1:6" ht="15.75" customHeight="1">
      <c r="A1" s="13" t="s">
        <v>285</v>
      </c>
      <c r="B1" s="19" t="s">
        <v>289</v>
      </c>
      <c r="C1" s="13"/>
      <c r="F1" s="21"/>
    </row>
    <row r="2" spans="1:6" ht="15.75" customHeight="1">
      <c r="A2" s="13" t="s">
        <v>286</v>
      </c>
      <c r="B2" s="19"/>
      <c r="C2" s="13"/>
      <c r="D2" s="13"/>
      <c r="E2" s="25"/>
      <c r="F2" s="21"/>
    </row>
    <row r="3" spans="1:6" ht="15.75" customHeight="1">
      <c r="A3" s="13" t="s">
        <v>22</v>
      </c>
      <c r="B3" s="19" t="s">
        <v>23</v>
      </c>
      <c r="C3" s="13" t="s">
        <v>1</v>
      </c>
      <c r="D3" s="13" t="s">
        <v>24</v>
      </c>
      <c r="E3" s="25" t="s">
        <v>25</v>
      </c>
      <c r="F3" s="22" t="s">
        <v>26</v>
      </c>
    </row>
    <row r="4" spans="1:6" ht="15.75" customHeight="1">
      <c r="A4">
        <v>2</v>
      </c>
      <c r="B4" s="10">
        <v>271</v>
      </c>
      <c r="C4" s="2" t="str">
        <f t="shared" ref="C4:C10" si="0">IF(ISNA(VLOOKUP(B4,Overzicht,2,FALSE)),"",VLOOKUP(B4,Overzicht,2,FALSE))</f>
        <v>Renske Idzenga</v>
      </c>
      <c r="D4" s="2" t="str">
        <f t="shared" ref="D4:D10" si="1">IF(ISNA(VLOOKUP($B4,Overzicht,3,FALSE)),"",VLOOKUP($B4,Overzicht,3,FALSE))</f>
        <v>Zuidwal</v>
      </c>
      <c r="E4" s="26">
        <v>8.4499999999999993</v>
      </c>
      <c r="F4" s="23">
        <v>2</v>
      </c>
    </row>
    <row r="5" spans="1:6" ht="15.75" customHeight="1">
      <c r="A5">
        <v>3</v>
      </c>
      <c r="B5" s="10">
        <v>290</v>
      </c>
      <c r="C5" s="2" t="str">
        <f t="shared" si="0"/>
        <v>Carlijn de Bie</v>
      </c>
      <c r="D5" s="2" t="str">
        <f t="shared" si="1"/>
        <v>GAC</v>
      </c>
      <c r="E5" s="26">
        <v>7.95</v>
      </c>
      <c r="F5" s="23">
        <v>1</v>
      </c>
    </row>
    <row r="6" spans="1:6" ht="15.75" customHeight="1">
      <c r="A6">
        <v>4</v>
      </c>
      <c r="B6" s="10">
        <v>107</v>
      </c>
      <c r="C6" s="2" t="str">
        <f t="shared" si="0"/>
        <v>Chaja Plochg</v>
      </c>
      <c r="D6" s="2" t="str">
        <f t="shared" si="1"/>
        <v>Triathlon</v>
      </c>
      <c r="E6" s="26">
        <v>8.5299999999999994</v>
      </c>
      <c r="F6" s="23">
        <v>4</v>
      </c>
    </row>
    <row r="7" spans="1:6" ht="15.75" customHeight="1">
      <c r="A7">
        <v>5</v>
      </c>
      <c r="B7" s="10">
        <v>291</v>
      </c>
      <c r="C7" s="2" t="str">
        <f t="shared" si="0"/>
        <v>Iris de Bie</v>
      </c>
      <c r="D7" s="2" t="str">
        <f t="shared" si="1"/>
        <v>GAC</v>
      </c>
      <c r="E7" s="26">
        <v>8.84</v>
      </c>
      <c r="F7" s="23">
        <v>5</v>
      </c>
    </row>
    <row r="8" spans="1:6" ht="15.75" customHeight="1">
      <c r="A8">
        <v>6</v>
      </c>
      <c r="B8" s="7">
        <v>141</v>
      </c>
      <c r="C8" s="2" t="str">
        <f t="shared" si="0"/>
        <v>Louise de Weerd</v>
      </c>
      <c r="D8" s="2" t="str">
        <f t="shared" si="1"/>
        <v>Phoenix</v>
      </c>
      <c r="E8" s="26">
        <v>8.5</v>
      </c>
      <c r="F8" s="23">
        <v>3</v>
      </c>
    </row>
    <row r="9" spans="1:6" ht="15.75" customHeight="1">
      <c r="A9">
        <v>7</v>
      </c>
      <c r="B9" s="10">
        <v>234</v>
      </c>
      <c r="C9" s="2" t="str">
        <f t="shared" si="0"/>
        <v>Ffion van Gulik</v>
      </c>
      <c r="D9" s="2" t="str">
        <f t="shared" si="1"/>
        <v>Tempo</v>
      </c>
      <c r="E9" s="26">
        <v>9.27</v>
      </c>
      <c r="F9" s="23"/>
    </row>
    <row r="10" spans="1:6" ht="15.75" customHeight="1">
      <c r="A10">
        <v>8</v>
      </c>
      <c r="B10" s="7">
        <v>48</v>
      </c>
      <c r="C10" s="2" t="str">
        <f t="shared" si="0"/>
        <v>Jennifer Mes</v>
      </c>
      <c r="D10" s="2" t="str">
        <f t="shared" si="1"/>
        <v>Almere 81</v>
      </c>
      <c r="E10" s="26">
        <v>8.5299999999999994</v>
      </c>
      <c r="F10" s="23"/>
    </row>
    <row r="11" spans="1:6" ht="15.75" customHeight="1">
      <c r="F11" s="21"/>
    </row>
    <row r="12" spans="1:6" ht="15.75" customHeight="1">
      <c r="A12" s="13" t="s">
        <v>287</v>
      </c>
      <c r="B12" s="19"/>
      <c r="C12" s="13"/>
      <c r="D12" s="13"/>
      <c r="E12" s="25"/>
      <c r="F12" s="21"/>
    </row>
    <row r="13" spans="1:6" ht="15.75" customHeight="1">
      <c r="A13" s="13" t="s">
        <v>22</v>
      </c>
      <c r="B13" s="19" t="s">
        <v>23</v>
      </c>
      <c r="C13" s="13" t="s">
        <v>1</v>
      </c>
      <c r="D13" s="13" t="s">
        <v>24</v>
      </c>
      <c r="E13" s="25" t="s">
        <v>25</v>
      </c>
      <c r="F13" s="22" t="s">
        <v>26</v>
      </c>
    </row>
    <row r="14" spans="1:6" ht="15.75" customHeight="1">
      <c r="A14">
        <v>2</v>
      </c>
      <c r="B14" s="10">
        <v>293</v>
      </c>
      <c r="C14" s="2" t="str">
        <f t="shared" ref="C14:C19" si="2">IF(ISNA(VLOOKUP(B14,Overzicht,2,FALSE)),"",VLOOKUP(B14,Overzicht,2,FALSE))</f>
        <v>Meintje Glimmerveen</v>
      </c>
      <c r="D14" s="2" t="str">
        <f t="shared" ref="D14:D19" si="3">IF(ISNA(VLOOKUP($B14,Overzicht,3,FALSE)),"",VLOOKUP($B14,Overzicht,3,FALSE))</f>
        <v>GAC</v>
      </c>
      <c r="E14" s="26"/>
      <c r="F14" s="23"/>
    </row>
    <row r="15" spans="1:6" ht="15.75" customHeight="1">
      <c r="A15">
        <v>3</v>
      </c>
      <c r="B15" s="10">
        <v>111</v>
      </c>
      <c r="C15" s="2" t="str">
        <f t="shared" si="2"/>
        <v>Elsie Baars</v>
      </c>
      <c r="D15" s="2" t="str">
        <f t="shared" si="3"/>
        <v>Atverni</v>
      </c>
      <c r="E15" s="26">
        <v>8.43</v>
      </c>
      <c r="F15" s="23">
        <v>2</v>
      </c>
    </row>
    <row r="16" spans="1:6" ht="15.75" customHeight="1">
      <c r="A16">
        <v>4</v>
      </c>
      <c r="B16" s="7">
        <v>106</v>
      </c>
      <c r="C16" s="2" t="str">
        <f t="shared" si="2"/>
        <v>Lysha van der Wilt</v>
      </c>
      <c r="D16" s="2" t="str">
        <f t="shared" si="3"/>
        <v>Triathlon</v>
      </c>
      <c r="E16" s="26">
        <v>9.1999999999999993</v>
      </c>
      <c r="F16" s="23">
        <v>5</v>
      </c>
    </row>
    <row r="17" spans="1:8" ht="15.75" customHeight="1">
      <c r="A17">
        <v>5</v>
      </c>
      <c r="B17" s="7">
        <v>211</v>
      </c>
      <c r="C17" s="2" t="str">
        <f t="shared" si="2"/>
        <v>Isis Molenaar</v>
      </c>
      <c r="D17" s="2" t="str">
        <f t="shared" si="3"/>
        <v>Pijnenburg</v>
      </c>
      <c r="E17" s="26">
        <v>8.51</v>
      </c>
      <c r="F17" s="23">
        <v>3</v>
      </c>
    </row>
    <row r="18" spans="1:8" ht="15.75" customHeight="1">
      <c r="A18">
        <v>6</v>
      </c>
      <c r="B18" s="10">
        <v>142</v>
      </c>
      <c r="C18" s="2" t="str">
        <f t="shared" si="2"/>
        <v>Kirsten Klein Holte</v>
      </c>
      <c r="D18" s="2" t="str">
        <f t="shared" si="3"/>
        <v>Fit</v>
      </c>
      <c r="E18" s="26">
        <v>8.61</v>
      </c>
      <c r="F18" s="23">
        <v>4</v>
      </c>
    </row>
    <row r="19" spans="1:8" ht="15.75" customHeight="1">
      <c r="A19">
        <v>7</v>
      </c>
      <c r="B19" s="7">
        <v>294</v>
      </c>
      <c r="C19" s="2" t="str">
        <f t="shared" si="2"/>
        <v>Manon Kempes</v>
      </c>
      <c r="D19" s="2" t="str">
        <f t="shared" si="3"/>
        <v>GAC</v>
      </c>
      <c r="E19" s="26">
        <v>8.09</v>
      </c>
      <c r="F19" s="23">
        <v>1</v>
      </c>
    </row>
    <row r="20" spans="1:8" ht="15.75" customHeight="1">
      <c r="F20" s="21"/>
    </row>
    <row r="21" spans="1:8" ht="15.75" customHeight="1">
      <c r="A21" s="13" t="s">
        <v>288</v>
      </c>
      <c r="B21" s="19"/>
      <c r="C21" s="13"/>
      <c r="D21" s="13"/>
      <c r="E21" s="25"/>
      <c r="F21" s="21"/>
    </row>
    <row r="22" spans="1:8" ht="15.75" customHeight="1">
      <c r="A22" s="13" t="s">
        <v>22</v>
      </c>
      <c r="B22" s="19" t="s">
        <v>23</v>
      </c>
      <c r="C22" s="13" t="s">
        <v>1</v>
      </c>
      <c r="D22" s="13" t="s">
        <v>24</v>
      </c>
      <c r="E22" s="25" t="s">
        <v>25</v>
      </c>
      <c r="F22" s="22" t="s">
        <v>26</v>
      </c>
    </row>
    <row r="23" spans="1:8" ht="15.75" customHeight="1">
      <c r="A23">
        <v>2</v>
      </c>
      <c r="B23" s="10">
        <v>181</v>
      </c>
      <c r="C23" s="2" t="str">
        <f t="shared" ref="C23:C28" si="4">IF(ISNA(VLOOKUP(B23,Overzicht,2,FALSE)),"",VLOOKUP(B23,Overzicht,2,FALSE))</f>
        <v>Vera Geytenbeek</v>
      </c>
      <c r="D23" s="2" t="str">
        <f t="shared" ref="D23:D28" si="5">IF(ISNA(VLOOKUP($B23,Overzicht,3,FALSE)),"",VLOOKUP($B23,Overzicht,3,FALSE))</f>
        <v>U-Track</v>
      </c>
      <c r="E23" s="26">
        <v>8.91</v>
      </c>
      <c r="F23" s="23">
        <v>5</v>
      </c>
    </row>
    <row r="24" spans="1:8" ht="15.75" customHeight="1">
      <c r="A24">
        <v>3</v>
      </c>
      <c r="B24" s="10">
        <v>295</v>
      </c>
      <c r="C24" s="2" t="str">
        <f t="shared" si="4"/>
        <v>Flore Scheidt</v>
      </c>
      <c r="D24" s="2" t="str">
        <f t="shared" si="5"/>
        <v>GAC</v>
      </c>
      <c r="E24" s="26"/>
      <c r="F24" s="23"/>
    </row>
    <row r="25" spans="1:8" ht="15.75" customHeight="1">
      <c r="A25">
        <v>4</v>
      </c>
      <c r="B25" s="10">
        <v>108</v>
      </c>
      <c r="C25" s="2" t="str">
        <f t="shared" si="4"/>
        <v>Kaixin Tensen</v>
      </c>
      <c r="D25" s="2" t="str">
        <f t="shared" si="5"/>
        <v>Triathlon</v>
      </c>
      <c r="E25" s="26">
        <v>8.59</v>
      </c>
      <c r="F25" s="23">
        <v>2</v>
      </c>
    </row>
    <row r="26" spans="1:8" ht="15.75" customHeight="1">
      <c r="A26">
        <v>5</v>
      </c>
      <c r="B26" s="10">
        <v>210</v>
      </c>
      <c r="C26" s="2" t="str">
        <f t="shared" si="4"/>
        <v>Iris Barlo</v>
      </c>
      <c r="D26" s="2" t="str">
        <f t="shared" si="5"/>
        <v>Pijnenburg</v>
      </c>
      <c r="E26" s="26">
        <v>8.49</v>
      </c>
      <c r="F26" s="23">
        <v>1</v>
      </c>
    </row>
    <row r="27" spans="1:8" ht="15.75" customHeight="1">
      <c r="A27">
        <v>6</v>
      </c>
      <c r="B27" s="7">
        <v>296</v>
      </c>
      <c r="C27" s="2" t="str">
        <f t="shared" si="4"/>
        <v>Esmee Westerhuis</v>
      </c>
      <c r="D27" s="2" t="str">
        <f t="shared" si="5"/>
        <v>GAC</v>
      </c>
      <c r="E27" s="26">
        <v>8.6</v>
      </c>
      <c r="F27" s="23">
        <v>3</v>
      </c>
    </row>
    <row r="28" spans="1:8" ht="15.75" customHeight="1">
      <c r="A28">
        <v>7</v>
      </c>
      <c r="B28" s="10">
        <v>112</v>
      </c>
      <c r="C28" s="2" t="str">
        <f t="shared" si="4"/>
        <v>Dewi Onselen</v>
      </c>
      <c r="D28" s="2" t="str">
        <f t="shared" si="5"/>
        <v>Atverni</v>
      </c>
      <c r="E28" s="26">
        <v>8.8000000000000007</v>
      </c>
      <c r="F28" s="23">
        <v>4</v>
      </c>
    </row>
    <row r="29" spans="1:8" ht="15.75" customHeight="1">
      <c r="F29" s="21"/>
    </row>
    <row r="31" spans="1:8" ht="15.75" customHeight="1">
      <c r="A31" s="13" t="s">
        <v>291</v>
      </c>
      <c r="B31" s="19" t="s">
        <v>290</v>
      </c>
      <c r="C31" s="1"/>
      <c r="F31" s="24"/>
      <c r="G31" s="24"/>
      <c r="H31" s="24"/>
    </row>
    <row r="32" spans="1:8" ht="15.75" customHeight="1">
      <c r="A32" s="13" t="s">
        <v>292</v>
      </c>
      <c r="B32" s="19"/>
      <c r="C32" s="13"/>
      <c r="E32" s="25" t="s">
        <v>29</v>
      </c>
      <c r="F32" s="25" t="s">
        <v>30</v>
      </c>
      <c r="G32" s="25" t="s">
        <v>31</v>
      </c>
      <c r="H32" s="25" t="s">
        <v>32</v>
      </c>
    </row>
    <row r="33" spans="1:8" ht="15.75" customHeight="1">
      <c r="A33">
        <v>1</v>
      </c>
      <c r="B33" s="7">
        <v>111</v>
      </c>
      <c r="C33" s="2" t="str">
        <f t="shared" ref="C33:C51" si="6">IF(ISNA(VLOOKUP(B33,Overzicht,2,FALSE)),"",VLOOKUP(B33,Overzicht,2,FALSE))</f>
        <v>Elsie Baars</v>
      </c>
      <c r="D33" s="2" t="str">
        <f t="shared" ref="D33:D51" si="7">IF(ISNA(VLOOKUP($B33,Overzicht,3,FALSE)),"",VLOOKUP($B33,Overzicht,3,FALSE))</f>
        <v>Atverni</v>
      </c>
      <c r="E33" s="43"/>
      <c r="F33" s="44"/>
      <c r="G33" s="44"/>
      <c r="H33" s="44">
        <v>2.63</v>
      </c>
    </row>
    <row r="34" spans="1:8" ht="15.75" customHeight="1">
      <c r="A34">
        <v>2</v>
      </c>
      <c r="B34" s="7">
        <v>290</v>
      </c>
      <c r="C34" s="2" t="str">
        <f t="shared" si="6"/>
        <v>Carlijn de Bie</v>
      </c>
      <c r="D34" s="2" t="str">
        <f t="shared" si="7"/>
        <v>GAC</v>
      </c>
      <c r="E34" s="43"/>
      <c r="F34" s="44"/>
      <c r="G34" s="44"/>
      <c r="H34" s="44">
        <v>2.34</v>
      </c>
    </row>
    <row r="35" spans="1:8" ht="15.75" customHeight="1">
      <c r="A35">
        <v>3</v>
      </c>
      <c r="B35" s="10">
        <v>108</v>
      </c>
      <c r="C35" s="2" t="str">
        <f t="shared" si="6"/>
        <v>Kaixin Tensen</v>
      </c>
      <c r="D35" s="2" t="str">
        <f t="shared" si="7"/>
        <v>Triathlon</v>
      </c>
      <c r="E35" s="43"/>
      <c r="F35" s="44"/>
      <c r="G35" s="44"/>
      <c r="H35" s="44">
        <v>2.42</v>
      </c>
    </row>
    <row r="36" spans="1:8" ht="15.75" customHeight="1">
      <c r="A36">
        <v>4</v>
      </c>
      <c r="B36" s="20">
        <v>294</v>
      </c>
      <c r="C36" s="2" t="str">
        <f t="shared" si="6"/>
        <v>Manon Kempes</v>
      </c>
      <c r="D36" s="2" t="str">
        <f t="shared" si="7"/>
        <v>GAC</v>
      </c>
      <c r="E36" s="43"/>
      <c r="F36" s="44"/>
      <c r="G36" s="44"/>
      <c r="H36" s="44">
        <v>2.56</v>
      </c>
    </row>
    <row r="37" spans="1:8" ht="15.75" customHeight="1">
      <c r="A37">
        <v>5</v>
      </c>
      <c r="B37" s="7">
        <v>112</v>
      </c>
      <c r="C37" s="2" t="str">
        <f t="shared" si="6"/>
        <v>Dewi Onselen</v>
      </c>
      <c r="D37" s="2" t="str">
        <f t="shared" si="7"/>
        <v>Atverni</v>
      </c>
      <c r="E37" s="43"/>
      <c r="F37" s="44"/>
      <c r="G37" s="44"/>
      <c r="H37" s="44">
        <v>2.35</v>
      </c>
    </row>
    <row r="38" spans="1:8" ht="15.75" customHeight="1">
      <c r="A38">
        <v>6</v>
      </c>
      <c r="B38" s="7">
        <v>107</v>
      </c>
      <c r="C38" s="2" t="str">
        <f t="shared" si="6"/>
        <v>Chaja Plochg</v>
      </c>
      <c r="D38" s="2" t="str">
        <f t="shared" si="7"/>
        <v>Triathlon</v>
      </c>
      <c r="E38" s="43"/>
      <c r="F38" s="44"/>
      <c r="G38" s="44"/>
      <c r="H38" s="44">
        <v>2.52</v>
      </c>
    </row>
    <row r="39" spans="1:8" ht="15.75" customHeight="1">
      <c r="A39">
        <v>7</v>
      </c>
      <c r="B39" s="10">
        <v>211</v>
      </c>
      <c r="C39" s="2" t="str">
        <f t="shared" si="6"/>
        <v>Isis Molenaar</v>
      </c>
      <c r="D39" s="2" t="str">
        <f t="shared" si="7"/>
        <v>Pijnenburg</v>
      </c>
      <c r="E39" s="43"/>
      <c r="F39" s="44"/>
      <c r="G39" s="44"/>
      <c r="H39" s="44">
        <v>2.2999999999999998</v>
      </c>
    </row>
    <row r="40" spans="1:8" ht="15.75" customHeight="1">
      <c r="A40">
        <v>8</v>
      </c>
      <c r="B40" s="10">
        <v>141</v>
      </c>
      <c r="C40" s="2" t="str">
        <f t="shared" si="6"/>
        <v>Louise de Weerd</v>
      </c>
      <c r="D40" s="2" t="str">
        <f t="shared" si="7"/>
        <v>Phoenix</v>
      </c>
      <c r="E40" s="86"/>
      <c r="F40" s="44"/>
      <c r="G40" s="44"/>
      <c r="H40" s="44">
        <v>2.09</v>
      </c>
    </row>
    <row r="41" spans="1:8" ht="15.75" customHeight="1">
      <c r="A41">
        <v>9</v>
      </c>
      <c r="B41" s="10">
        <v>293</v>
      </c>
      <c r="C41" s="2" t="str">
        <f t="shared" si="6"/>
        <v>Meintje Glimmerveen</v>
      </c>
      <c r="D41" s="2" t="str">
        <f t="shared" si="7"/>
        <v>GAC</v>
      </c>
      <c r="E41" s="43"/>
      <c r="F41" s="44"/>
      <c r="G41" s="44"/>
      <c r="H41" s="44">
        <v>0</v>
      </c>
    </row>
    <row r="42" spans="1:8" ht="15.75" customHeight="1">
      <c r="A42">
        <v>10</v>
      </c>
      <c r="B42" s="7">
        <v>142</v>
      </c>
      <c r="C42" s="2" t="str">
        <f t="shared" si="6"/>
        <v>Kirsten Klein Holte</v>
      </c>
      <c r="D42" s="2" t="str">
        <f t="shared" si="7"/>
        <v>Fit</v>
      </c>
      <c r="E42" s="43"/>
      <c r="F42" s="44"/>
      <c r="G42" s="44"/>
      <c r="H42" s="44">
        <v>2.9</v>
      </c>
    </row>
    <row r="43" spans="1:8" ht="15.75" customHeight="1">
      <c r="A43">
        <v>11</v>
      </c>
      <c r="B43" s="7">
        <v>295</v>
      </c>
      <c r="C43" s="2" t="str">
        <f t="shared" si="6"/>
        <v>Flore Scheidt</v>
      </c>
      <c r="D43" s="2" t="str">
        <f t="shared" si="7"/>
        <v>GAC</v>
      </c>
      <c r="E43" s="43"/>
      <c r="F43" s="44"/>
      <c r="G43" s="44"/>
      <c r="H43" s="44">
        <v>0</v>
      </c>
    </row>
    <row r="44" spans="1:8" ht="15.75" customHeight="1">
      <c r="A44">
        <v>12</v>
      </c>
      <c r="B44" s="10">
        <v>48</v>
      </c>
      <c r="C44" s="2" t="str">
        <f t="shared" si="6"/>
        <v>Jennifer Mes</v>
      </c>
      <c r="D44" s="2" t="str">
        <f t="shared" si="7"/>
        <v>Almere 81</v>
      </c>
      <c r="E44" s="43"/>
      <c r="F44" s="44"/>
      <c r="G44" s="44"/>
      <c r="H44" s="44">
        <v>2.06</v>
      </c>
    </row>
    <row r="45" spans="1:8" ht="15.75" customHeight="1">
      <c r="A45">
        <v>13</v>
      </c>
      <c r="B45" s="10">
        <v>291</v>
      </c>
      <c r="C45" s="2" t="str">
        <f t="shared" si="6"/>
        <v>Iris de Bie</v>
      </c>
      <c r="D45" s="2" t="str">
        <f t="shared" si="7"/>
        <v>GAC</v>
      </c>
      <c r="E45" s="43"/>
      <c r="F45" s="44"/>
      <c r="G45" s="44"/>
      <c r="H45" s="44">
        <v>2.41</v>
      </c>
    </row>
    <row r="46" spans="1:8" ht="15.75" customHeight="1">
      <c r="A46">
        <v>14</v>
      </c>
      <c r="B46" s="7">
        <v>181</v>
      </c>
      <c r="C46" s="2" t="str">
        <f t="shared" si="6"/>
        <v>Vera Geytenbeek</v>
      </c>
      <c r="D46" s="2" t="str">
        <f t="shared" si="7"/>
        <v>U-Track</v>
      </c>
      <c r="E46" s="43"/>
      <c r="F46" s="44"/>
      <c r="G46" s="44"/>
      <c r="H46" s="44">
        <v>2.13</v>
      </c>
    </row>
    <row r="47" spans="1:8" ht="15.75" customHeight="1">
      <c r="A47">
        <v>15</v>
      </c>
      <c r="B47" s="7">
        <v>271</v>
      </c>
      <c r="C47" s="2" t="str">
        <f t="shared" si="6"/>
        <v>Renske Idzenga</v>
      </c>
      <c r="D47" s="2" t="str">
        <f t="shared" si="7"/>
        <v>Zuidwal</v>
      </c>
      <c r="E47" s="43"/>
      <c r="F47" s="44"/>
      <c r="G47" s="44"/>
      <c r="H47" s="44">
        <v>2.4700000000000002</v>
      </c>
    </row>
    <row r="48" spans="1:8" ht="15.75" customHeight="1">
      <c r="A48">
        <v>16</v>
      </c>
      <c r="B48" s="10">
        <v>106</v>
      </c>
      <c r="C48" s="2" t="str">
        <f t="shared" si="6"/>
        <v>Lysha van der Wilt</v>
      </c>
      <c r="D48" s="2" t="str">
        <f t="shared" si="7"/>
        <v>Triathlon</v>
      </c>
      <c r="E48" s="43"/>
      <c r="F48" s="44"/>
      <c r="G48" s="44"/>
      <c r="H48" s="44">
        <v>1.84</v>
      </c>
    </row>
    <row r="49" spans="1:8" ht="15.75" customHeight="1">
      <c r="A49">
        <v>17</v>
      </c>
      <c r="B49" s="10">
        <v>296</v>
      </c>
      <c r="C49" s="2" t="str">
        <f t="shared" si="6"/>
        <v>Esmee Westerhuis</v>
      </c>
      <c r="D49" s="2" t="str">
        <f t="shared" si="7"/>
        <v>GAC</v>
      </c>
      <c r="E49" s="43"/>
      <c r="F49" s="44"/>
      <c r="G49" s="44"/>
      <c r="H49" s="44">
        <v>1.99</v>
      </c>
    </row>
    <row r="50" spans="1:8" ht="15.75" customHeight="1">
      <c r="A50">
        <v>18</v>
      </c>
      <c r="B50" s="7">
        <v>210</v>
      </c>
      <c r="C50" s="2" t="str">
        <f t="shared" si="6"/>
        <v>Iris Barlo</v>
      </c>
      <c r="D50" s="2" t="str">
        <f t="shared" si="7"/>
        <v>Pijnenburg</v>
      </c>
      <c r="E50" s="43"/>
      <c r="F50" s="44"/>
      <c r="G50" s="44"/>
      <c r="H50" s="44">
        <v>2.59</v>
      </c>
    </row>
    <row r="51" spans="1:8" ht="15.75" customHeight="1">
      <c r="A51">
        <v>19</v>
      </c>
      <c r="B51" s="10">
        <v>234</v>
      </c>
      <c r="C51" s="2" t="str">
        <f t="shared" si="6"/>
        <v>Ffion van Gulik</v>
      </c>
      <c r="D51" s="2" t="str">
        <f t="shared" si="7"/>
        <v>Tempo</v>
      </c>
      <c r="E51" s="43"/>
      <c r="F51" s="44"/>
      <c r="G51" s="44"/>
      <c r="H51" s="44">
        <v>2.3199999999999998</v>
      </c>
    </row>
    <row r="52" spans="1:8" ht="15.75" customHeight="1">
      <c r="B52" s="10"/>
      <c r="C52" s="2"/>
      <c r="D52" s="2"/>
      <c r="E52" s="87"/>
      <c r="F52" s="85"/>
      <c r="G52" s="85"/>
      <c r="H52" s="85"/>
    </row>
    <row r="54" spans="1:8" ht="15.75" customHeight="1">
      <c r="A54" s="13" t="s">
        <v>293</v>
      </c>
      <c r="B54" s="19" t="s">
        <v>290</v>
      </c>
      <c r="C54" s="1" t="s">
        <v>58</v>
      </c>
      <c r="F54" s="24"/>
      <c r="G54" s="24"/>
      <c r="H54" s="24"/>
    </row>
    <row r="55" spans="1:8" ht="15.75" customHeight="1">
      <c r="A55" s="13" t="s">
        <v>294</v>
      </c>
      <c r="B55" s="19"/>
      <c r="C55" s="13"/>
      <c r="E55" s="25" t="s">
        <v>29</v>
      </c>
      <c r="F55" s="25" t="s">
        <v>30</v>
      </c>
      <c r="G55" s="25" t="s">
        <v>31</v>
      </c>
      <c r="H55" s="25" t="s">
        <v>32</v>
      </c>
    </row>
    <row r="56" spans="1:8" ht="15.75" customHeight="1">
      <c r="A56">
        <v>1</v>
      </c>
      <c r="B56" s="7">
        <v>111</v>
      </c>
      <c r="C56" s="2" t="str">
        <f t="shared" ref="C56:C75" si="8">IF(ISNA(VLOOKUP(B56,Overzicht,2,FALSE)),"",VLOOKUP(B56,Overzicht,2,FALSE))</f>
        <v>Elsie Baars</v>
      </c>
      <c r="D56" s="2" t="str">
        <f t="shared" ref="D56:D75" si="9">IF(ISNA(VLOOKUP($B56,Overzicht,3,FALSE)),"",VLOOKUP($B56,Overzicht,3,FALSE))</f>
        <v>Atverni</v>
      </c>
      <c r="E56" s="26"/>
      <c r="F56" s="28"/>
      <c r="G56" s="28"/>
      <c r="H56" s="26">
        <v>8.27</v>
      </c>
    </row>
    <row r="57" spans="1:8" ht="15.75" customHeight="1">
      <c r="A57">
        <v>2</v>
      </c>
      <c r="B57" s="7">
        <v>290</v>
      </c>
      <c r="C57" s="2" t="str">
        <f t="shared" si="8"/>
        <v>Carlijn de Bie</v>
      </c>
      <c r="D57" s="2" t="str">
        <f t="shared" si="9"/>
        <v>GAC</v>
      </c>
      <c r="E57" s="26"/>
      <c r="F57" s="28"/>
      <c r="G57" s="28"/>
      <c r="H57" s="26">
        <v>13.54</v>
      </c>
    </row>
    <row r="58" spans="1:8" ht="15.75" customHeight="1">
      <c r="A58">
        <v>3</v>
      </c>
      <c r="B58" s="10">
        <v>108</v>
      </c>
      <c r="C58" s="2" t="str">
        <f t="shared" si="8"/>
        <v>Kaixin Tensen</v>
      </c>
      <c r="D58" s="2" t="str">
        <f t="shared" si="9"/>
        <v>Triathlon</v>
      </c>
      <c r="E58" s="26"/>
      <c r="F58" s="28"/>
      <c r="G58" s="28"/>
      <c r="H58" s="26">
        <v>7.56</v>
      </c>
    </row>
    <row r="59" spans="1:8" ht="15.75" customHeight="1">
      <c r="A59">
        <v>4</v>
      </c>
      <c r="B59" s="20">
        <v>294</v>
      </c>
      <c r="C59" s="2" t="str">
        <f t="shared" si="8"/>
        <v>Manon Kempes</v>
      </c>
      <c r="D59" s="2" t="str">
        <f t="shared" si="9"/>
        <v>GAC</v>
      </c>
      <c r="E59" s="26"/>
      <c r="F59" s="28"/>
      <c r="G59" s="28"/>
      <c r="H59" s="26">
        <v>10.199999999999999</v>
      </c>
    </row>
    <row r="60" spans="1:8" ht="15.75" customHeight="1">
      <c r="A60">
        <v>5</v>
      </c>
      <c r="B60" s="7">
        <v>112</v>
      </c>
      <c r="C60" s="2" t="str">
        <f t="shared" si="8"/>
        <v>Dewi Onselen</v>
      </c>
      <c r="D60" s="2" t="str">
        <f t="shared" si="9"/>
        <v>Atverni</v>
      </c>
      <c r="E60" s="26"/>
      <c r="F60" s="28"/>
      <c r="G60" s="28"/>
      <c r="H60" s="26">
        <v>9.3699999999999992</v>
      </c>
    </row>
    <row r="61" spans="1:8" ht="15.75" customHeight="1">
      <c r="A61">
        <v>6</v>
      </c>
      <c r="B61" s="7">
        <v>107</v>
      </c>
      <c r="C61" s="2" t="str">
        <f t="shared" si="8"/>
        <v>Chaja Plochg</v>
      </c>
      <c r="D61" s="2" t="str">
        <f t="shared" si="9"/>
        <v>Triathlon</v>
      </c>
      <c r="E61" s="26"/>
      <c r="F61" s="28"/>
      <c r="G61" s="28"/>
      <c r="H61" s="26">
        <v>7.61</v>
      </c>
    </row>
    <row r="62" spans="1:8" ht="15.75" customHeight="1">
      <c r="A62">
        <v>7</v>
      </c>
      <c r="B62" s="10">
        <v>211</v>
      </c>
      <c r="C62" s="2" t="str">
        <f t="shared" si="8"/>
        <v>Isis Molenaar</v>
      </c>
      <c r="D62" s="2" t="str">
        <f t="shared" si="9"/>
        <v>Pijnenburg</v>
      </c>
      <c r="E62" s="26"/>
      <c r="F62" s="28"/>
      <c r="G62" s="28"/>
      <c r="H62" s="26">
        <v>9.0299999999999994</v>
      </c>
    </row>
    <row r="63" spans="1:8" ht="15.75" customHeight="1">
      <c r="A63">
        <v>8</v>
      </c>
      <c r="B63" s="10">
        <v>141</v>
      </c>
      <c r="C63" s="2" t="str">
        <f t="shared" si="8"/>
        <v>Louise de Weerd</v>
      </c>
      <c r="D63" s="2" t="str">
        <f t="shared" si="9"/>
        <v>Phoenix</v>
      </c>
      <c r="E63" s="26"/>
      <c r="F63" s="28"/>
      <c r="G63" s="28"/>
      <c r="H63" s="26">
        <v>5.97</v>
      </c>
    </row>
    <row r="64" spans="1:8" ht="15.75" customHeight="1">
      <c r="A64">
        <v>9</v>
      </c>
      <c r="B64" s="10">
        <v>293</v>
      </c>
      <c r="C64" s="2" t="str">
        <f t="shared" si="8"/>
        <v>Meintje Glimmerveen</v>
      </c>
      <c r="D64" s="2" t="str">
        <f t="shared" si="9"/>
        <v>GAC</v>
      </c>
      <c r="E64" s="26"/>
      <c r="F64" s="28"/>
      <c r="G64" s="28"/>
      <c r="H64" s="26">
        <v>0</v>
      </c>
    </row>
    <row r="65" spans="1:8" ht="15.75" customHeight="1">
      <c r="A65">
        <v>10</v>
      </c>
      <c r="B65" s="7">
        <v>142</v>
      </c>
      <c r="C65" s="2" t="str">
        <f t="shared" si="8"/>
        <v>Kirsten Klein Holte</v>
      </c>
      <c r="D65" s="2" t="str">
        <f t="shared" si="9"/>
        <v>Fit</v>
      </c>
      <c r="E65" s="26"/>
      <c r="F65" s="28"/>
      <c r="G65" s="28"/>
      <c r="H65" s="26">
        <v>7.87</v>
      </c>
    </row>
    <row r="66" spans="1:8" ht="15.75" customHeight="1">
      <c r="A66">
        <v>11</v>
      </c>
      <c r="B66" s="7">
        <v>295</v>
      </c>
      <c r="C66" s="2" t="str">
        <f t="shared" si="8"/>
        <v>Flore Scheidt</v>
      </c>
      <c r="D66" s="2" t="str">
        <f t="shared" si="9"/>
        <v>GAC</v>
      </c>
      <c r="E66" s="26"/>
      <c r="F66" s="28"/>
      <c r="G66" s="28"/>
      <c r="H66" s="26">
        <v>0</v>
      </c>
    </row>
    <row r="67" spans="1:8" ht="15.75" customHeight="1">
      <c r="A67">
        <v>12</v>
      </c>
      <c r="B67" s="10">
        <v>48</v>
      </c>
      <c r="C67" s="2" t="str">
        <f t="shared" si="8"/>
        <v>Jennifer Mes</v>
      </c>
      <c r="D67" s="2" t="str">
        <f t="shared" si="9"/>
        <v>Almere 81</v>
      </c>
      <c r="E67" s="26"/>
      <c r="F67" s="28"/>
      <c r="G67" s="28"/>
      <c r="H67" s="26">
        <v>9.9499999999999993</v>
      </c>
    </row>
    <row r="68" spans="1:8" ht="15.75" customHeight="1">
      <c r="A68">
        <v>13</v>
      </c>
      <c r="B68" s="10">
        <v>291</v>
      </c>
      <c r="C68" s="2" t="str">
        <f t="shared" si="8"/>
        <v>Iris de Bie</v>
      </c>
      <c r="D68" s="2" t="str">
        <f t="shared" si="9"/>
        <v>GAC</v>
      </c>
      <c r="E68" s="26"/>
      <c r="F68" s="28"/>
      <c r="G68" s="28"/>
      <c r="H68" s="26">
        <v>7.19</v>
      </c>
    </row>
    <row r="69" spans="1:8" ht="15.75" customHeight="1">
      <c r="A69">
        <v>14</v>
      </c>
      <c r="B69" s="7">
        <v>181</v>
      </c>
      <c r="C69" s="2" t="str">
        <f t="shared" si="8"/>
        <v>Vera Geytenbeek</v>
      </c>
      <c r="D69" s="2" t="str">
        <f t="shared" si="9"/>
        <v>U-Track</v>
      </c>
      <c r="E69" s="26"/>
      <c r="F69" s="28"/>
      <c r="G69" s="28"/>
      <c r="H69" s="26">
        <v>11.41</v>
      </c>
    </row>
    <row r="70" spans="1:8" ht="15.75" customHeight="1">
      <c r="A70">
        <v>15</v>
      </c>
      <c r="B70" s="7">
        <v>271</v>
      </c>
      <c r="C70" s="2" t="str">
        <f t="shared" si="8"/>
        <v>Renske Idzenga</v>
      </c>
      <c r="D70" s="2" t="str">
        <f t="shared" si="9"/>
        <v>Zuidwal</v>
      </c>
      <c r="E70" s="26"/>
      <c r="F70" s="28"/>
      <c r="G70" s="28"/>
      <c r="H70" s="26">
        <v>11.27</v>
      </c>
    </row>
    <row r="71" spans="1:8" ht="15.75" customHeight="1">
      <c r="A71">
        <v>16</v>
      </c>
      <c r="B71" s="10">
        <v>106</v>
      </c>
      <c r="C71" s="2" t="str">
        <f t="shared" si="8"/>
        <v>Lysha van der Wilt</v>
      </c>
      <c r="D71" s="2" t="str">
        <f t="shared" si="9"/>
        <v>Triathlon</v>
      </c>
      <c r="E71" s="26"/>
      <c r="F71" s="28"/>
      <c r="G71" s="28"/>
      <c r="H71" s="26">
        <v>8.69</v>
      </c>
    </row>
    <row r="72" spans="1:8" ht="15.75" customHeight="1">
      <c r="A72">
        <v>17</v>
      </c>
      <c r="B72" s="10">
        <v>296</v>
      </c>
      <c r="C72" s="2" t="str">
        <f t="shared" si="8"/>
        <v>Esmee Westerhuis</v>
      </c>
      <c r="D72" s="2" t="str">
        <f t="shared" si="9"/>
        <v>GAC</v>
      </c>
      <c r="E72" s="26"/>
      <c r="F72" s="28"/>
      <c r="G72" s="28"/>
      <c r="H72" s="26">
        <v>7.66</v>
      </c>
    </row>
    <row r="73" spans="1:8" ht="15.75" customHeight="1">
      <c r="A73">
        <v>18</v>
      </c>
      <c r="B73" s="7">
        <v>210</v>
      </c>
      <c r="C73" s="2" t="str">
        <f t="shared" si="8"/>
        <v>Iris Barlo</v>
      </c>
      <c r="D73" s="2" t="str">
        <f t="shared" si="9"/>
        <v>Pijnenburg</v>
      </c>
      <c r="E73" s="26"/>
      <c r="F73" s="28"/>
      <c r="G73" s="28"/>
      <c r="H73" s="26">
        <v>15.03</v>
      </c>
    </row>
    <row r="74" spans="1:8" ht="15.75" customHeight="1">
      <c r="A74">
        <v>19</v>
      </c>
      <c r="B74" s="10">
        <v>234</v>
      </c>
      <c r="C74" s="2" t="str">
        <f t="shared" si="8"/>
        <v>Ffion van Gulik</v>
      </c>
      <c r="D74" s="2" t="str">
        <f t="shared" si="9"/>
        <v>Tempo</v>
      </c>
      <c r="E74" s="26"/>
      <c r="F74" s="28"/>
      <c r="G74" s="28"/>
      <c r="H74" s="26">
        <v>12.39</v>
      </c>
    </row>
    <row r="75" spans="1:8" ht="15.75" customHeight="1">
      <c r="B75" s="7"/>
      <c r="C75" s="2" t="str">
        <f t="shared" si="8"/>
        <v/>
      </c>
      <c r="D75" s="2" t="str">
        <f t="shared" si="9"/>
        <v/>
      </c>
    </row>
  </sheetData>
  <phoneticPr fontId="8" type="noConversion"/>
  <pageMargins left="0.42" right="0.37" top="1" bottom="1" header="0.5" footer="0.5"/>
  <pageSetup paperSize="9" orientation="portrait" horizontalDpi="0" verticalDpi="0" r:id="rId1"/>
  <headerFooter alignWithMargins="0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5"/>
  <dimension ref="A1:S162"/>
  <sheetViews>
    <sheetView tabSelected="1" zoomScale="90" zoomScaleNormal="100" workbookViewId="0"/>
  </sheetViews>
  <sheetFormatPr defaultRowHeight="12"/>
  <cols>
    <col min="1" max="1" width="3.7109375" style="2" customWidth="1"/>
    <col min="2" max="2" width="6.42578125" style="7" customWidth="1"/>
    <col min="3" max="3" width="22" style="7" customWidth="1"/>
    <col min="4" max="4" width="11.28515625" style="7" customWidth="1"/>
    <col min="5" max="5" width="8.140625" style="38" customWidth="1"/>
    <col min="6" max="6" width="7" style="33" customWidth="1"/>
    <col min="7" max="7" width="6.140625" style="38" customWidth="1"/>
    <col min="8" max="8" width="7.140625" style="38" customWidth="1"/>
    <col min="9" max="9" width="7" style="38" customWidth="1"/>
    <col min="10" max="10" width="8.140625" style="38" customWidth="1"/>
    <col min="11" max="11" width="6.7109375" style="38" customWidth="1"/>
    <col min="12" max="12" width="2.7109375" style="2" customWidth="1"/>
    <col min="13" max="13" width="9.7109375" style="2" bestFit="1" customWidth="1"/>
    <col min="14" max="14" width="6.5703125" style="2" customWidth="1"/>
    <col min="15" max="15" width="8.42578125" style="2" customWidth="1"/>
    <col min="16" max="17" width="6" style="2" customWidth="1"/>
    <col min="18" max="19" width="6.85546875" style="2" customWidth="1"/>
    <col min="20" max="16384" width="9.140625" style="2"/>
  </cols>
  <sheetData>
    <row r="1" spans="1:19">
      <c r="A1" s="1" t="s">
        <v>12</v>
      </c>
      <c r="E1" s="31"/>
      <c r="G1" s="32"/>
      <c r="H1" s="33"/>
      <c r="I1" s="32"/>
      <c r="J1" s="33"/>
      <c r="K1" s="32"/>
    </row>
    <row r="2" spans="1:19">
      <c r="A2" s="3" t="s">
        <v>0</v>
      </c>
      <c r="B2" s="39" t="s">
        <v>10</v>
      </c>
      <c r="C2" s="39" t="s">
        <v>1</v>
      </c>
      <c r="D2" s="40" t="s">
        <v>11</v>
      </c>
      <c r="E2" s="34" t="s">
        <v>2</v>
      </c>
      <c r="F2" s="36" t="s">
        <v>5</v>
      </c>
      <c r="G2" s="35" t="s">
        <v>3</v>
      </c>
      <c r="H2" s="36" t="s">
        <v>4</v>
      </c>
      <c r="I2" s="35" t="s">
        <v>3</v>
      </c>
      <c r="J2" s="36" t="s">
        <v>14</v>
      </c>
      <c r="K2" s="35" t="s">
        <v>3</v>
      </c>
      <c r="M2" s="1" t="s">
        <v>16</v>
      </c>
      <c r="N2" s="1" t="s">
        <v>2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</row>
    <row r="3" spans="1:19">
      <c r="A3" s="4">
        <v>1</v>
      </c>
      <c r="B3" s="70">
        <v>351</v>
      </c>
      <c r="C3" s="70" t="s">
        <v>260</v>
      </c>
      <c r="D3" s="70" t="s">
        <v>261</v>
      </c>
      <c r="E3" s="5">
        <f t="shared" ref="E3:E36" si="0">G3+I3+K3</f>
        <v>1705</v>
      </c>
      <c r="F3" s="33">
        <f t="shared" ref="F3:F36" si="1">VLOOKUP(B3,MPA2_60m,4,FALSE)</f>
        <v>8.92</v>
      </c>
      <c r="G3" s="6">
        <f t="shared" ref="G3:G36" si="2">MAX(IF(F3 &gt; 0,INT(15365/(F3)-1058),0),0)</f>
        <v>664</v>
      </c>
      <c r="H3" s="33">
        <f t="shared" ref="H3:H36" si="3">VLOOKUP(B3,MPA2_ver,7,FALSE)</f>
        <v>4.38</v>
      </c>
      <c r="I3" s="6">
        <f t="shared" ref="I3:I36" si="4">MAX(0,IF(H3=0,0,IF(H3 &lt;=4.41,INT((H3-1.91)*200+100.5),INT(887.99*SQRT(H3)-1264.5))))</f>
        <v>594</v>
      </c>
      <c r="J3" s="33">
        <f t="shared" ref="J3:J36" si="5">VLOOKUP(B3,MPA2_kogel,7,FALSE)</f>
        <v>6.68</v>
      </c>
      <c r="K3" s="6">
        <f t="shared" ref="K3:K36" si="6">MAX(0,IF(J3 &gt; 0,INT(303.73*SQRT(J3)-337.5),0))</f>
        <v>447</v>
      </c>
      <c r="M3" s="2" t="s">
        <v>102</v>
      </c>
      <c r="N3" s="2">
        <f t="shared" ref="N3:N8" si="7">SUM(O3:S3)</f>
        <v>6208</v>
      </c>
      <c r="O3" s="2">
        <v>627</v>
      </c>
      <c r="P3" s="16">
        <v>1554</v>
      </c>
      <c r="Q3" s="16">
        <v>1390</v>
      </c>
      <c r="R3" s="16">
        <v>1355</v>
      </c>
      <c r="S3" s="16">
        <v>1282</v>
      </c>
    </row>
    <row r="4" spans="1:19">
      <c r="A4" s="4">
        <v>2</v>
      </c>
      <c r="B4" s="70">
        <v>132</v>
      </c>
      <c r="C4" s="7" t="s">
        <v>154</v>
      </c>
      <c r="D4" s="7" t="s">
        <v>68</v>
      </c>
      <c r="E4" s="5">
        <f t="shared" si="0"/>
        <v>1649</v>
      </c>
      <c r="F4" s="33">
        <f t="shared" si="1"/>
        <v>9.2799999999999994</v>
      </c>
      <c r="G4" s="6">
        <f t="shared" si="2"/>
        <v>597</v>
      </c>
      <c r="H4" s="33">
        <f t="shared" si="3"/>
        <v>4.3</v>
      </c>
      <c r="I4" s="6">
        <f t="shared" si="4"/>
        <v>578</v>
      </c>
      <c r="J4" s="33">
        <f t="shared" si="5"/>
        <v>7.15</v>
      </c>
      <c r="K4" s="6">
        <f t="shared" si="6"/>
        <v>474</v>
      </c>
      <c r="M4" s="2" t="s">
        <v>230</v>
      </c>
      <c r="N4" s="2">
        <f t="shared" si="7"/>
        <v>6071</v>
      </c>
      <c r="O4" s="2">
        <v>577</v>
      </c>
      <c r="P4" s="2">
        <v>1512</v>
      </c>
      <c r="Q4" s="2">
        <v>1442</v>
      </c>
      <c r="R4" s="2">
        <v>1304</v>
      </c>
      <c r="S4" s="2">
        <v>1236</v>
      </c>
    </row>
    <row r="5" spans="1:19">
      <c r="A5" s="4">
        <v>3</v>
      </c>
      <c r="B5" s="70">
        <v>67</v>
      </c>
      <c r="C5" s="7" t="s">
        <v>121</v>
      </c>
      <c r="D5" s="7" t="s">
        <v>102</v>
      </c>
      <c r="E5" s="5">
        <f t="shared" si="0"/>
        <v>1554</v>
      </c>
      <c r="F5" s="33">
        <f t="shared" si="1"/>
        <v>9.19</v>
      </c>
      <c r="G5" s="6">
        <f t="shared" si="2"/>
        <v>613</v>
      </c>
      <c r="H5" s="33">
        <f t="shared" si="3"/>
        <v>3.79</v>
      </c>
      <c r="I5" s="6">
        <f t="shared" si="4"/>
        <v>476</v>
      </c>
      <c r="J5" s="33">
        <f t="shared" si="5"/>
        <v>6.99</v>
      </c>
      <c r="K5" s="6">
        <f t="shared" si="6"/>
        <v>465</v>
      </c>
      <c r="M5" s="2" t="s">
        <v>68</v>
      </c>
      <c r="N5" s="2">
        <f t="shared" si="7"/>
        <v>5928</v>
      </c>
      <c r="O5" s="2">
        <v>442</v>
      </c>
      <c r="P5" s="16">
        <v>1649</v>
      </c>
      <c r="Q5" s="16">
        <v>1421</v>
      </c>
      <c r="R5" s="16">
        <v>1265</v>
      </c>
      <c r="S5" s="16">
        <v>1151</v>
      </c>
    </row>
    <row r="6" spans="1:19">
      <c r="A6" s="4">
        <v>4</v>
      </c>
      <c r="B6" s="70">
        <v>122</v>
      </c>
      <c r="C6" s="7" t="s">
        <v>147</v>
      </c>
      <c r="D6" s="7" t="s">
        <v>72</v>
      </c>
      <c r="E6" s="5">
        <f t="shared" si="0"/>
        <v>1545</v>
      </c>
      <c r="F6" s="33">
        <f t="shared" si="1"/>
        <v>9.4600000000000009</v>
      </c>
      <c r="G6" s="6">
        <f t="shared" si="2"/>
        <v>566</v>
      </c>
      <c r="H6" s="33">
        <f t="shared" si="3"/>
        <v>4.12</v>
      </c>
      <c r="I6" s="6">
        <f t="shared" si="4"/>
        <v>542</v>
      </c>
      <c r="J6" s="33">
        <f t="shared" si="5"/>
        <v>6.51</v>
      </c>
      <c r="K6" s="6">
        <f t="shared" si="6"/>
        <v>437</v>
      </c>
      <c r="M6" s="2" t="s">
        <v>72</v>
      </c>
      <c r="N6" s="2">
        <f t="shared" si="7"/>
        <v>5814</v>
      </c>
      <c r="O6" s="2">
        <v>561</v>
      </c>
      <c r="P6" s="16">
        <v>1545</v>
      </c>
      <c r="Q6" s="16">
        <v>1315</v>
      </c>
      <c r="R6" s="16">
        <v>1285</v>
      </c>
      <c r="S6" s="16">
        <v>1108</v>
      </c>
    </row>
    <row r="7" spans="1:19">
      <c r="A7" s="4">
        <v>5</v>
      </c>
      <c r="B7" s="70">
        <v>72</v>
      </c>
      <c r="C7" s="7" t="s">
        <v>126</v>
      </c>
      <c r="D7" s="7" t="s">
        <v>69</v>
      </c>
      <c r="E7" s="5">
        <f t="shared" si="0"/>
        <v>1541</v>
      </c>
      <c r="F7" s="33">
        <f t="shared" si="1"/>
        <v>9.31</v>
      </c>
      <c r="G7" s="6">
        <f t="shared" si="2"/>
        <v>592</v>
      </c>
      <c r="H7" s="33">
        <f t="shared" si="3"/>
        <v>3.84</v>
      </c>
      <c r="I7" s="6">
        <f t="shared" si="4"/>
        <v>486</v>
      </c>
      <c r="J7" s="33">
        <f t="shared" si="5"/>
        <v>6.96</v>
      </c>
      <c r="K7" s="6">
        <f t="shared" si="6"/>
        <v>463</v>
      </c>
      <c r="M7" s="2" t="s">
        <v>199</v>
      </c>
      <c r="N7" s="2">
        <f t="shared" si="7"/>
        <v>5772</v>
      </c>
      <c r="O7" s="2">
        <v>555</v>
      </c>
      <c r="P7" s="2">
        <v>1358</v>
      </c>
      <c r="Q7" s="2">
        <v>1319</v>
      </c>
      <c r="R7" s="2">
        <v>1271</v>
      </c>
      <c r="S7" s="2">
        <v>1269</v>
      </c>
    </row>
    <row r="8" spans="1:19">
      <c r="A8" s="4">
        <v>6</v>
      </c>
      <c r="B8" s="70">
        <v>284</v>
      </c>
      <c r="C8" s="70" t="s">
        <v>259</v>
      </c>
      <c r="D8" s="70" t="s">
        <v>230</v>
      </c>
      <c r="E8" s="5">
        <f t="shared" si="0"/>
        <v>1512</v>
      </c>
      <c r="F8" s="33">
        <f t="shared" si="1"/>
        <v>9.59</v>
      </c>
      <c r="G8" s="6">
        <f t="shared" si="2"/>
        <v>544</v>
      </c>
      <c r="H8" s="33">
        <f t="shared" si="3"/>
        <v>3.79</v>
      </c>
      <c r="I8" s="6">
        <f t="shared" si="4"/>
        <v>476</v>
      </c>
      <c r="J8" s="33">
        <f t="shared" si="5"/>
        <v>7.46</v>
      </c>
      <c r="K8" s="6">
        <f t="shared" si="6"/>
        <v>492</v>
      </c>
      <c r="M8" s="2" t="s">
        <v>74</v>
      </c>
      <c r="N8" s="2">
        <f t="shared" si="7"/>
        <v>5245</v>
      </c>
      <c r="O8" s="2">
        <v>530</v>
      </c>
      <c r="P8" s="16">
        <v>1404</v>
      </c>
      <c r="Q8" s="12">
        <v>1190</v>
      </c>
      <c r="R8" s="12">
        <v>1115</v>
      </c>
      <c r="S8" s="12">
        <v>1006</v>
      </c>
    </row>
    <row r="9" spans="1:19">
      <c r="A9" s="4">
        <v>7</v>
      </c>
      <c r="B9" s="70">
        <v>288</v>
      </c>
      <c r="C9" s="70" t="s">
        <v>234</v>
      </c>
      <c r="D9" s="70" t="s">
        <v>230</v>
      </c>
      <c r="E9" s="5">
        <f t="shared" si="0"/>
        <v>1442</v>
      </c>
      <c r="F9" s="33">
        <f t="shared" si="1"/>
        <v>9.91</v>
      </c>
      <c r="G9" s="6">
        <f t="shared" si="2"/>
        <v>492</v>
      </c>
      <c r="H9" s="33">
        <f t="shared" si="3"/>
        <v>3.95</v>
      </c>
      <c r="I9" s="6">
        <f t="shared" si="4"/>
        <v>508</v>
      </c>
      <c r="J9" s="33">
        <f t="shared" si="5"/>
        <v>6.59</v>
      </c>
      <c r="K9" s="6">
        <f t="shared" si="6"/>
        <v>442</v>
      </c>
    </row>
    <row r="10" spans="1:19">
      <c r="A10" s="4">
        <v>8</v>
      </c>
      <c r="B10" s="70">
        <v>246</v>
      </c>
      <c r="C10" s="7" t="s">
        <v>213</v>
      </c>
      <c r="D10" s="7" t="s">
        <v>71</v>
      </c>
      <c r="E10" s="5">
        <f t="shared" si="0"/>
        <v>1436</v>
      </c>
      <c r="F10" s="33">
        <f t="shared" si="1"/>
        <v>9.77</v>
      </c>
      <c r="G10" s="6">
        <f t="shared" si="2"/>
        <v>514</v>
      </c>
      <c r="H10" s="33">
        <f t="shared" si="3"/>
        <v>3.64</v>
      </c>
      <c r="I10" s="6">
        <f t="shared" si="4"/>
        <v>446</v>
      </c>
      <c r="J10" s="33">
        <f t="shared" si="5"/>
        <v>7.19</v>
      </c>
      <c r="K10" s="6">
        <f t="shared" si="6"/>
        <v>476</v>
      </c>
    </row>
    <row r="11" spans="1:19">
      <c r="A11" s="4">
        <v>9</v>
      </c>
      <c r="B11" s="70">
        <v>133</v>
      </c>
      <c r="C11" s="7" t="s">
        <v>155</v>
      </c>
      <c r="D11" s="7" t="s">
        <v>68</v>
      </c>
      <c r="E11" s="5">
        <f t="shared" si="0"/>
        <v>1421</v>
      </c>
      <c r="F11" s="33">
        <f t="shared" si="1"/>
        <v>9.7100000000000009</v>
      </c>
      <c r="G11" s="6">
        <f t="shared" si="2"/>
        <v>524</v>
      </c>
      <c r="H11" s="33">
        <f t="shared" si="3"/>
        <v>3.87</v>
      </c>
      <c r="I11" s="6">
        <f t="shared" si="4"/>
        <v>492</v>
      </c>
      <c r="J11" s="33">
        <f t="shared" si="5"/>
        <v>5.98</v>
      </c>
      <c r="K11" s="6">
        <f t="shared" si="6"/>
        <v>405</v>
      </c>
    </row>
    <row r="12" spans="1:19">
      <c r="A12" s="4">
        <v>10</v>
      </c>
      <c r="B12" s="70">
        <v>143</v>
      </c>
      <c r="C12" s="7" t="s">
        <v>165</v>
      </c>
      <c r="D12" s="7" t="s">
        <v>164</v>
      </c>
      <c r="E12" s="5">
        <f t="shared" si="0"/>
        <v>1405</v>
      </c>
      <c r="F12" s="33">
        <f t="shared" si="1"/>
        <v>9.77</v>
      </c>
      <c r="G12" s="6">
        <f t="shared" si="2"/>
        <v>514</v>
      </c>
      <c r="H12" s="33">
        <f t="shared" si="3"/>
        <v>3.87</v>
      </c>
      <c r="I12" s="6">
        <f t="shared" si="4"/>
        <v>492</v>
      </c>
      <c r="J12" s="33">
        <f t="shared" si="5"/>
        <v>5.88</v>
      </c>
      <c r="K12" s="6">
        <f t="shared" si="6"/>
        <v>399</v>
      </c>
    </row>
    <row r="13" spans="1:19">
      <c r="A13" s="4">
        <v>11</v>
      </c>
      <c r="B13" s="70">
        <v>11</v>
      </c>
      <c r="C13" s="7" t="s">
        <v>90</v>
      </c>
      <c r="D13" s="7" t="s">
        <v>74</v>
      </c>
      <c r="E13" s="5">
        <f t="shared" si="0"/>
        <v>1404</v>
      </c>
      <c r="F13" s="33">
        <f t="shared" si="1"/>
        <v>10.27</v>
      </c>
      <c r="G13" s="6">
        <f t="shared" si="2"/>
        <v>438</v>
      </c>
      <c r="H13" s="33">
        <f t="shared" si="3"/>
        <v>3.95</v>
      </c>
      <c r="I13" s="6">
        <f t="shared" si="4"/>
        <v>508</v>
      </c>
      <c r="J13" s="33">
        <f t="shared" si="5"/>
        <v>6.86</v>
      </c>
      <c r="K13" s="6">
        <f t="shared" si="6"/>
        <v>458</v>
      </c>
    </row>
    <row r="14" spans="1:19">
      <c r="A14" s="4">
        <v>12</v>
      </c>
      <c r="B14" s="70">
        <v>66</v>
      </c>
      <c r="C14" s="7" t="s">
        <v>120</v>
      </c>
      <c r="D14" s="7" t="s">
        <v>102</v>
      </c>
      <c r="E14" s="5">
        <f t="shared" si="0"/>
        <v>1390</v>
      </c>
      <c r="F14" s="33">
        <f t="shared" si="1"/>
        <v>9.86</v>
      </c>
      <c r="G14" s="6">
        <f t="shared" si="2"/>
        <v>500</v>
      </c>
      <c r="H14" s="33">
        <f t="shared" si="3"/>
        <v>3.72</v>
      </c>
      <c r="I14" s="6">
        <f t="shared" si="4"/>
        <v>462</v>
      </c>
      <c r="J14" s="33">
        <f t="shared" si="5"/>
        <v>6.36</v>
      </c>
      <c r="K14" s="6">
        <f t="shared" si="6"/>
        <v>428</v>
      </c>
    </row>
    <row r="15" spans="1:19">
      <c r="A15" s="4">
        <v>13</v>
      </c>
      <c r="B15" s="70">
        <v>220</v>
      </c>
      <c r="C15" s="7" t="s">
        <v>204</v>
      </c>
      <c r="D15" s="7" t="s">
        <v>199</v>
      </c>
      <c r="E15" s="5">
        <f t="shared" si="0"/>
        <v>1358</v>
      </c>
      <c r="F15" s="33">
        <f t="shared" si="1"/>
        <v>9.9600000000000009</v>
      </c>
      <c r="G15" s="6">
        <f t="shared" si="2"/>
        <v>484</v>
      </c>
      <c r="H15" s="33">
        <f t="shared" si="3"/>
        <v>3.6</v>
      </c>
      <c r="I15" s="6">
        <f t="shared" si="4"/>
        <v>438</v>
      </c>
      <c r="J15" s="33">
        <f t="shared" si="5"/>
        <v>6.5</v>
      </c>
      <c r="K15" s="6">
        <f t="shared" si="6"/>
        <v>436</v>
      </c>
    </row>
    <row r="16" spans="1:19">
      <c r="A16" s="4">
        <v>14</v>
      </c>
      <c r="B16" s="70">
        <v>69</v>
      </c>
      <c r="C16" s="7" t="s">
        <v>123</v>
      </c>
      <c r="D16" s="7" t="s">
        <v>102</v>
      </c>
      <c r="E16" s="5">
        <f t="shared" si="0"/>
        <v>1355</v>
      </c>
      <c r="F16" s="33">
        <f t="shared" si="1"/>
        <v>10.029999999999999</v>
      </c>
      <c r="G16" s="6">
        <f t="shared" si="2"/>
        <v>473</v>
      </c>
      <c r="H16" s="33">
        <f t="shared" si="3"/>
        <v>3.78</v>
      </c>
      <c r="I16" s="6">
        <f t="shared" si="4"/>
        <v>474</v>
      </c>
      <c r="J16" s="33">
        <f t="shared" si="5"/>
        <v>6.03</v>
      </c>
      <c r="K16" s="6">
        <f t="shared" si="6"/>
        <v>408</v>
      </c>
    </row>
    <row r="17" spans="1:11">
      <c r="A17" s="4">
        <v>15</v>
      </c>
      <c r="B17" s="70">
        <v>219</v>
      </c>
      <c r="C17" s="7" t="s">
        <v>203</v>
      </c>
      <c r="D17" s="7" t="s">
        <v>199</v>
      </c>
      <c r="E17" s="5">
        <f t="shared" si="0"/>
        <v>1319</v>
      </c>
      <c r="F17" s="33">
        <f t="shared" si="1"/>
        <v>10.33</v>
      </c>
      <c r="G17" s="6">
        <f t="shared" si="2"/>
        <v>429</v>
      </c>
      <c r="H17" s="33">
        <f t="shared" si="3"/>
        <v>3.37</v>
      </c>
      <c r="I17" s="6">
        <f t="shared" si="4"/>
        <v>392</v>
      </c>
      <c r="J17" s="33">
        <f t="shared" si="5"/>
        <v>7.58</v>
      </c>
      <c r="K17" s="6">
        <f t="shared" si="6"/>
        <v>498</v>
      </c>
    </row>
    <row r="18" spans="1:11">
      <c r="A18" s="4">
        <v>16</v>
      </c>
      <c r="B18" s="70">
        <v>123</v>
      </c>
      <c r="C18" s="7" t="s">
        <v>148</v>
      </c>
      <c r="D18" s="7" t="s">
        <v>72</v>
      </c>
      <c r="E18" s="5">
        <f t="shared" si="0"/>
        <v>1315</v>
      </c>
      <c r="F18" s="33">
        <f t="shared" si="1"/>
        <v>10.01</v>
      </c>
      <c r="G18" s="6">
        <f t="shared" si="2"/>
        <v>476</v>
      </c>
      <c r="H18" s="33">
        <f t="shared" si="3"/>
        <v>3.6</v>
      </c>
      <c r="I18" s="6">
        <f t="shared" si="4"/>
        <v>438</v>
      </c>
      <c r="J18" s="33">
        <f t="shared" si="5"/>
        <v>5.92</v>
      </c>
      <c r="K18" s="6">
        <f t="shared" si="6"/>
        <v>401</v>
      </c>
    </row>
    <row r="19" spans="1:11">
      <c r="A19" s="4">
        <v>17</v>
      </c>
      <c r="B19" s="70">
        <v>289</v>
      </c>
      <c r="C19" s="70" t="s">
        <v>235</v>
      </c>
      <c r="D19" s="70" t="s">
        <v>230</v>
      </c>
      <c r="E19" s="5">
        <f t="shared" si="0"/>
        <v>1304</v>
      </c>
      <c r="F19" s="33">
        <f t="shared" si="1"/>
        <v>10.42</v>
      </c>
      <c r="G19" s="6">
        <f t="shared" si="2"/>
        <v>416</v>
      </c>
      <c r="H19" s="33">
        <f t="shared" si="3"/>
        <v>3.61</v>
      </c>
      <c r="I19" s="6">
        <f t="shared" si="4"/>
        <v>440</v>
      </c>
      <c r="J19" s="33">
        <f t="shared" si="5"/>
        <v>6.69</v>
      </c>
      <c r="K19" s="6">
        <f t="shared" si="6"/>
        <v>448</v>
      </c>
    </row>
    <row r="20" spans="1:11">
      <c r="A20" s="4">
        <v>18</v>
      </c>
      <c r="B20" s="70">
        <v>126</v>
      </c>
      <c r="C20" s="7" t="s">
        <v>151</v>
      </c>
      <c r="D20" s="7" t="s">
        <v>72</v>
      </c>
      <c r="E20" s="5">
        <f t="shared" si="0"/>
        <v>1285</v>
      </c>
      <c r="F20" s="33">
        <f t="shared" si="1"/>
        <v>10.16</v>
      </c>
      <c r="G20" s="6">
        <f t="shared" si="2"/>
        <v>454</v>
      </c>
      <c r="H20" s="33">
        <f t="shared" si="3"/>
        <v>3.39</v>
      </c>
      <c r="I20" s="6">
        <f t="shared" si="4"/>
        <v>396</v>
      </c>
      <c r="J20" s="33">
        <f t="shared" si="5"/>
        <v>6.48</v>
      </c>
      <c r="K20" s="6">
        <f t="shared" si="6"/>
        <v>435</v>
      </c>
    </row>
    <row r="21" spans="1:11">
      <c r="A21" s="4">
        <v>19</v>
      </c>
      <c r="B21" s="70">
        <v>70</v>
      </c>
      <c r="C21" s="7" t="s">
        <v>124</v>
      </c>
      <c r="D21" s="7" t="s">
        <v>102</v>
      </c>
      <c r="E21" s="5">
        <f t="shared" si="0"/>
        <v>1282</v>
      </c>
      <c r="F21" s="33">
        <f t="shared" si="1"/>
        <v>9.75</v>
      </c>
      <c r="G21" s="6">
        <f t="shared" si="2"/>
        <v>517</v>
      </c>
      <c r="H21" s="33">
        <f t="shared" si="3"/>
        <v>3.49</v>
      </c>
      <c r="I21" s="6">
        <f t="shared" si="4"/>
        <v>416</v>
      </c>
      <c r="J21" s="33">
        <f t="shared" si="5"/>
        <v>5.1100000000000003</v>
      </c>
      <c r="K21" s="6">
        <f t="shared" si="6"/>
        <v>349</v>
      </c>
    </row>
    <row r="22" spans="1:11">
      <c r="A22" s="4">
        <v>20</v>
      </c>
      <c r="B22" s="70">
        <v>222</v>
      </c>
      <c r="C22" s="7" t="s">
        <v>206</v>
      </c>
      <c r="D22" s="7" t="s">
        <v>199</v>
      </c>
      <c r="E22" s="5">
        <f t="shared" si="0"/>
        <v>1271</v>
      </c>
      <c r="F22" s="33">
        <f t="shared" si="1"/>
        <v>10.68</v>
      </c>
      <c r="G22" s="6">
        <f t="shared" si="2"/>
        <v>380</v>
      </c>
      <c r="H22" s="33">
        <f t="shared" si="3"/>
        <v>3.44</v>
      </c>
      <c r="I22" s="6">
        <f t="shared" si="4"/>
        <v>406</v>
      </c>
      <c r="J22" s="33">
        <f t="shared" si="5"/>
        <v>7.34</v>
      </c>
      <c r="K22" s="6">
        <f t="shared" si="6"/>
        <v>485</v>
      </c>
    </row>
    <row r="23" spans="1:11">
      <c r="A23" s="4">
        <v>21</v>
      </c>
      <c r="B23" s="70">
        <v>218</v>
      </c>
      <c r="C23" s="7" t="s">
        <v>202</v>
      </c>
      <c r="D23" s="7" t="s">
        <v>199</v>
      </c>
      <c r="E23" s="5">
        <f t="shared" si="0"/>
        <v>1269</v>
      </c>
      <c r="F23" s="33">
        <f t="shared" si="1"/>
        <v>10.36</v>
      </c>
      <c r="G23" s="6">
        <f t="shared" si="2"/>
        <v>425</v>
      </c>
      <c r="H23" s="33">
        <f t="shared" si="3"/>
        <v>3.75</v>
      </c>
      <c r="I23" s="6">
        <f t="shared" si="4"/>
        <v>468</v>
      </c>
      <c r="J23" s="33">
        <f t="shared" si="5"/>
        <v>5.52</v>
      </c>
      <c r="K23" s="6">
        <f t="shared" si="6"/>
        <v>376</v>
      </c>
    </row>
    <row r="24" spans="1:11">
      <c r="A24" s="4">
        <v>22</v>
      </c>
      <c r="B24" s="70">
        <v>131</v>
      </c>
      <c r="C24" s="7" t="s">
        <v>153</v>
      </c>
      <c r="D24" s="7" t="s">
        <v>68</v>
      </c>
      <c r="E24" s="5">
        <f t="shared" si="0"/>
        <v>1265</v>
      </c>
      <c r="F24" s="33">
        <f t="shared" si="1"/>
        <v>10.38</v>
      </c>
      <c r="G24" s="6">
        <f t="shared" si="2"/>
        <v>422</v>
      </c>
      <c r="H24" s="33">
        <f t="shared" si="3"/>
        <v>3.48</v>
      </c>
      <c r="I24" s="6">
        <f t="shared" si="4"/>
        <v>414</v>
      </c>
      <c r="J24" s="33">
        <f t="shared" si="5"/>
        <v>6.38</v>
      </c>
      <c r="K24" s="6">
        <f t="shared" si="6"/>
        <v>429</v>
      </c>
    </row>
    <row r="25" spans="1:11">
      <c r="A25" s="4">
        <v>23</v>
      </c>
      <c r="B25" s="70">
        <v>221</v>
      </c>
      <c r="C25" s="7" t="s">
        <v>205</v>
      </c>
      <c r="D25" s="7" t="s">
        <v>199</v>
      </c>
      <c r="E25" s="5">
        <f t="shared" si="0"/>
        <v>1246</v>
      </c>
      <c r="F25" s="33">
        <f t="shared" si="1"/>
        <v>10.029999999999999</v>
      </c>
      <c r="G25" s="6">
        <f t="shared" si="2"/>
        <v>473</v>
      </c>
      <c r="H25" s="33">
        <f t="shared" si="3"/>
        <v>3.6</v>
      </c>
      <c r="I25" s="6">
        <f t="shared" si="4"/>
        <v>438</v>
      </c>
      <c r="J25" s="33">
        <f t="shared" si="5"/>
        <v>4.91</v>
      </c>
      <c r="K25" s="6">
        <f t="shared" si="6"/>
        <v>335</v>
      </c>
    </row>
    <row r="26" spans="1:11">
      <c r="A26" s="4">
        <v>24</v>
      </c>
      <c r="B26" s="70">
        <v>68</v>
      </c>
      <c r="C26" s="7" t="s">
        <v>122</v>
      </c>
      <c r="D26" s="7" t="s">
        <v>102</v>
      </c>
      <c r="E26" s="5">
        <f t="shared" si="0"/>
        <v>1239</v>
      </c>
      <c r="F26" s="33">
        <f t="shared" si="1"/>
        <v>10.39</v>
      </c>
      <c r="G26" s="6">
        <f t="shared" si="2"/>
        <v>420</v>
      </c>
      <c r="H26" s="33">
        <f t="shared" si="3"/>
        <v>3.58</v>
      </c>
      <c r="I26" s="6">
        <f t="shared" si="4"/>
        <v>434</v>
      </c>
      <c r="J26" s="33">
        <f t="shared" si="5"/>
        <v>5.67</v>
      </c>
      <c r="K26" s="6">
        <f t="shared" si="6"/>
        <v>385</v>
      </c>
    </row>
    <row r="27" spans="1:11">
      <c r="A27" s="4">
        <v>25</v>
      </c>
      <c r="B27" s="70">
        <v>286</v>
      </c>
      <c r="C27" s="70" t="s">
        <v>232</v>
      </c>
      <c r="D27" s="70" t="s">
        <v>230</v>
      </c>
      <c r="E27" s="5">
        <f t="shared" si="0"/>
        <v>1236</v>
      </c>
      <c r="F27" s="33">
        <f t="shared" si="1"/>
        <v>10.23</v>
      </c>
      <c r="G27" s="6">
        <f t="shared" si="2"/>
        <v>443</v>
      </c>
      <c r="H27" s="33">
        <f t="shared" si="3"/>
        <v>3.45</v>
      </c>
      <c r="I27" s="6">
        <f t="shared" si="4"/>
        <v>408</v>
      </c>
      <c r="J27" s="33">
        <f t="shared" si="5"/>
        <v>5.66</v>
      </c>
      <c r="K27" s="6">
        <f t="shared" si="6"/>
        <v>385</v>
      </c>
    </row>
    <row r="28" spans="1:11">
      <c r="A28" s="4">
        <v>26</v>
      </c>
      <c r="B28" s="70">
        <v>12</v>
      </c>
      <c r="C28" s="7" t="s">
        <v>91</v>
      </c>
      <c r="D28" s="7" t="s">
        <v>74</v>
      </c>
      <c r="E28" s="5">
        <f t="shared" si="0"/>
        <v>1190</v>
      </c>
      <c r="F28" s="33">
        <f t="shared" si="1"/>
        <v>10.3</v>
      </c>
      <c r="G28" s="6">
        <f t="shared" si="2"/>
        <v>433</v>
      </c>
      <c r="H28" s="33">
        <f t="shared" si="3"/>
        <v>3.51</v>
      </c>
      <c r="I28" s="6">
        <f t="shared" si="4"/>
        <v>420</v>
      </c>
      <c r="J28" s="33">
        <f t="shared" si="5"/>
        <v>4.9400000000000004</v>
      </c>
      <c r="K28" s="6">
        <f t="shared" si="6"/>
        <v>337</v>
      </c>
    </row>
    <row r="29" spans="1:11">
      <c r="A29" s="4">
        <v>27</v>
      </c>
      <c r="B29" s="70">
        <v>287</v>
      </c>
      <c r="C29" s="70" t="s">
        <v>233</v>
      </c>
      <c r="D29" s="70" t="s">
        <v>230</v>
      </c>
      <c r="E29" s="5">
        <f t="shared" si="0"/>
        <v>1154</v>
      </c>
      <c r="F29" s="33">
        <f t="shared" si="1"/>
        <v>10.36</v>
      </c>
      <c r="G29" s="6">
        <f t="shared" si="2"/>
        <v>425</v>
      </c>
      <c r="H29" s="33">
        <f t="shared" si="3"/>
        <v>3.33</v>
      </c>
      <c r="I29" s="6">
        <f t="shared" si="4"/>
        <v>384</v>
      </c>
      <c r="J29" s="33">
        <f t="shared" si="5"/>
        <v>5.05</v>
      </c>
      <c r="K29" s="6">
        <f t="shared" si="6"/>
        <v>345</v>
      </c>
    </row>
    <row r="30" spans="1:11">
      <c r="A30" s="4">
        <v>28</v>
      </c>
      <c r="B30" s="70">
        <v>130</v>
      </c>
      <c r="C30" s="7" t="s">
        <v>152</v>
      </c>
      <c r="D30" s="7" t="s">
        <v>68</v>
      </c>
      <c r="E30" s="5">
        <f t="shared" si="0"/>
        <v>1151</v>
      </c>
      <c r="F30" s="33">
        <f t="shared" si="1"/>
        <v>10.46</v>
      </c>
      <c r="G30" s="6">
        <f t="shared" si="2"/>
        <v>410</v>
      </c>
      <c r="H30" s="33">
        <f t="shared" si="3"/>
        <v>3.36</v>
      </c>
      <c r="I30" s="6">
        <f t="shared" si="4"/>
        <v>390</v>
      </c>
      <c r="J30" s="33">
        <f t="shared" si="5"/>
        <v>5.14</v>
      </c>
      <c r="K30" s="6">
        <f t="shared" si="6"/>
        <v>351</v>
      </c>
    </row>
    <row r="31" spans="1:11">
      <c r="A31" s="4">
        <v>29</v>
      </c>
      <c r="B31" s="70">
        <v>13</v>
      </c>
      <c r="C31" s="7" t="s">
        <v>92</v>
      </c>
      <c r="D31" s="7" t="s">
        <v>74</v>
      </c>
      <c r="E31" s="5">
        <f t="shared" si="0"/>
        <v>1115</v>
      </c>
      <c r="F31" s="33">
        <f t="shared" si="1"/>
        <v>10.42</v>
      </c>
      <c r="G31" s="6">
        <f t="shared" si="2"/>
        <v>416</v>
      </c>
      <c r="H31" s="33">
        <f t="shared" si="3"/>
        <v>3.43</v>
      </c>
      <c r="I31" s="6">
        <f t="shared" si="4"/>
        <v>404</v>
      </c>
      <c r="J31" s="33">
        <f t="shared" si="5"/>
        <v>4.34</v>
      </c>
      <c r="K31" s="6">
        <f t="shared" si="6"/>
        <v>295</v>
      </c>
    </row>
    <row r="32" spans="1:11">
      <c r="A32" s="4">
        <v>30</v>
      </c>
      <c r="B32" s="70">
        <v>125</v>
      </c>
      <c r="C32" s="7" t="s">
        <v>150</v>
      </c>
      <c r="D32" s="7" t="s">
        <v>72</v>
      </c>
      <c r="E32" s="5">
        <f t="shared" si="0"/>
        <v>1108</v>
      </c>
      <c r="F32" s="33">
        <f t="shared" si="1"/>
        <v>10.68</v>
      </c>
      <c r="G32" s="6">
        <f t="shared" si="2"/>
        <v>380</v>
      </c>
      <c r="H32" s="33">
        <f t="shared" si="3"/>
        <v>3.13</v>
      </c>
      <c r="I32" s="6">
        <f t="shared" si="4"/>
        <v>344</v>
      </c>
      <c r="J32" s="33">
        <f t="shared" si="5"/>
        <v>5.65</v>
      </c>
      <c r="K32" s="6">
        <f t="shared" si="6"/>
        <v>384</v>
      </c>
    </row>
    <row r="33" spans="1:19">
      <c r="A33" s="4">
        <v>31</v>
      </c>
      <c r="B33" s="70">
        <v>124</v>
      </c>
      <c r="C33" s="7" t="s">
        <v>149</v>
      </c>
      <c r="D33" s="7" t="s">
        <v>72</v>
      </c>
      <c r="E33" s="5">
        <f t="shared" si="0"/>
        <v>1070</v>
      </c>
      <c r="F33" s="33">
        <f t="shared" si="1"/>
        <v>10.68</v>
      </c>
      <c r="G33" s="6">
        <f t="shared" si="2"/>
        <v>380</v>
      </c>
      <c r="H33" s="33">
        <f t="shared" si="3"/>
        <v>2.89</v>
      </c>
      <c r="I33" s="6">
        <f t="shared" si="4"/>
        <v>296</v>
      </c>
      <c r="J33" s="33">
        <f t="shared" si="5"/>
        <v>5.81</v>
      </c>
      <c r="K33" s="6">
        <f t="shared" si="6"/>
        <v>394</v>
      </c>
    </row>
    <row r="34" spans="1:19">
      <c r="A34" s="4">
        <v>32</v>
      </c>
      <c r="B34" s="70">
        <v>134</v>
      </c>
      <c r="C34" s="7" t="s">
        <v>156</v>
      </c>
      <c r="D34" s="7" t="s">
        <v>68</v>
      </c>
      <c r="E34" s="5">
        <f t="shared" si="0"/>
        <v>1042</v>
      </c>
      <c r="F34" s="33">
        <f t="shared" si="1"/>
        <v>10.88</v>
      </c>
      <c r="G34" s="6">
        <f t="shared" si="2"/>
        <v>354</v>
      </c>
      <c r="H34" s="33">
        <f t="shared" si="3"/>
        <v>2.85</v>
      </c>
      <c r="I34" s="6">
        <f t="shared" si="4"/>
        <v>288</v>
      </c>
      <c r="J34" s="33">
        <f t="shared" si="5"/>
        <v>5.91</v>
      </c>
      <c r="K34" s="6">
        <f t="shared" si="6"/>
        <v>400</v>
      </c>
    </row>
    <row r="35" spans="1:19">
      <c r="A35" s="4">
        <v>33</v>
      </c>
      <c r="B35" s="70">
        <v>10</v>
      </c>
      <c r="C35" s="7" t="s">
        <v>76</v>
      </c>
      <c r="D35" s="7" t="s">
        <v>74</v>
      </c>
      <c r="E35" s="5">
        <f t="shared" si="0"/>
        <v>1006</v>
      </c>
      <c r="F35" s="33">
        <f t="shared" si="1"/>
        <v>11.44</v>
      </c>
      <c r="G35" s="6">
        <f t="shared" si="2"/>
        <v>285</v>
      </c>
      <c r="H35" s="33">
        <f t="shared" si="3"/>
        <v>3.22</v>
      </c>
      <c r="I35" s="6">
        <f t="shared" si="4"/>
        <v>362</v>
      </c>
      <c r="J35" s="33">
        <f t="shared" si="5"/>
        <v>5.27</v>
      </c>
      <c r="K35" s="6">
        <f t="shared" si="6"/>
        <v>359</v>
      </c>
    </row>
    <row r="36" spans="1:19">
      <c r="A36" s="4">
        <v>34</v>
      </c>
      <c r="B36" s="70">
        <v>9</v>
      </c>
      <c r="C36" s="7" t="s">
        <v>75</v>
      </c>
      <c r="D36" s="7" t="s">
        <v>74</v>
      </c>
      <c r="E36" s="5">
        <f t="shared" si="0"/>
        <v>537</v>
      </c>
      <c r="F36" s="33">
        <f t="shared" si="1"/>
        <v>0</v>
      </c>
      <c r="G36" s="6">
        <f t="shared" si="2"/>
        <v>0</v>
      </c>
      <c r="H36" s="33">
        <f t="shared" si="3"/>
        <v>0</v>
      </c>
      <c r="I36" s="6">
        <f t="shared" si="4"/>
        <v>0</v>
      </c>
      <c r="J36" s="33">
        <f t="shared" si="5"/>
        <v>8.3000000000000007</v>
      </c>
      <c r="K36" s="6">
        <f t="shared" si="6"/>
        <v>537</v>
      </c>
    </row>
    <row r="37" spans="1:19">
      <c r="A37" s="8"/>
      <c r="C37" s="70"/>
      <c r="D37" s="70"/>
      <c r="E37" s="5"/>
      <c r="F37" s="37"/>
      <c r="G37" s="6"/>
      <c r="H37" s="37"/>
      <c r="I37" s="6"/>
      <c r="J37" s="37"/>
      <c r="K37" s="6"/>
    </row>
    <row r="38" spans="1:19">
      <c r="A38" s="1" t="s">
        <v>13</v>
      </c>
      <c r="E38" s="31"/>
      <c r="G38" s="32"/>
      <c r="H38" s="33"/>
      <c r="I38" s="32"/>
      <c r="J38" s="33"/>
      <c r="K38" s="32"/>
    </row>
    <row r="39" spans="1:19">
      <c r="A39" s="3" t="s">
        <v>0</v>
      </c>
      <c r="B39" s="39"/>
      <c r="C39" s="39" t="s">
        <v>1</v>
      </c>
      <c r="D39" s="40" t="s">
        <v>11</v>
      </c>
      <c r="E39" s="34" t="s">
        <v>2</v>
      </c>
      <c r="F39" s="36" t="s">
        <v>5</v>
      </c>
      <c r="G39" s="35" t="s">
        <v>3</v>
      </c>
      <c r="H39" s="36" t="s">
        <v>4</v>
      </c>
      <c r="I39" s="35" t="s">
        <v>3</v>
      </c>
      <c r="J39" s="36" t="s">
        <v>14</v>
      </c>
      <c r="K39" s="35" t="s">
        <v>3</v>
      </c>
      <c r="M39" s="1" t="s">
        <v>16</v>
      </c>
      <c r="N39" s="1" t="s">
        <v>2</v>
      </c>
      <c r="O39" s="2" t="s">
        <v>17</v>
      </c>
      <c r="P39" s="2" t="s">
        <v>18</v>
      </c>
      <c r="Q39" s="2" t="s">
        <v>19</v>
      </c>
      <c r="R39" s="2" t="s">
        <v>20</v>
      </c>
      <c r="S39" s="2" t="s">
        <v>21</v>
      </c>
    </row>
    <row r="40" spans="1:19">
      <c r="A40" s="8">
        <v>1</v>
      </c>
      <c r="B40" s="70">
        <v>5</v>
      </c>
      <c r="C40" s="7" t="s">
        <v>87</v>
      </c>
      <c r="D40" s="7" t="s">
        <v>74</v>
      </c>
      <c r="E40" s="5">
        <f t="shared" ref="E40:E71" si="8">G40+I40+K40</f>
        <v>1559</v>
      </c>
      <c r="F40" s="33">
        <f t="shared" ref="F40:F71" si="9">VLOOKUP(B40,MPA1_60m,4,FALSE)</f>
        <v>9.41</v>
      </c>
      <c r="G40" s="6">
        <f t="shared" ref="G40:G71" si="10">MAX(0,IF(F40 &gt; 0,INT(15365/(F40)-1058),0))</f>
        <v>574</v>
      </c>
      <c r="H40" s="33">
        <f t="shared" ref="H40:H71" si="11">VLOOKUP(B40,MPA1_ver,7,FALSE)</f>
        <v>3.78</v>
      </c>
      <c r="I40" s="6">
        <f t="shared" ref="I40:I71" si="12">MAX(0,IF(H40=0,0,IF(H40 &lt;=4.41,INT((H40-1.91)*200+100.5),INT(887.99*SQRT(H40)-1264.5))))</f>
        <v>474</v>
      </c>
      <c r="J40" s="33">
        <f t="shared" ref="J40:J71" si="13">VLOOKUP(B40,MPA1_kogel,7,FALSE)</f>
        <v>7.81</v>
      </c>
      <c r="K40" s="6">
        <f t="shared" ref="K40:K71" si="14">MAX(0,IF(J40 &gt; 0,INT(303.73*SQRT(J40)-337.5),0))</f>
        <v>511</v>
      </c>
      <c r="M40" s="2" t="s">
        <v>230</v>
      </c>
      <c r="N40" s="2">
        <f t="shared" ref="N40:N45" si="15">SUM(O40:S40)</f>
        <v>5738</v>
      </c>
      <c r="O40" s="12">
        <v>542</v>
      </c>
      <c r="P40" s="16">
        <v>1411</v>
      </c>
      <c r="Q40" s="12">
        <v>1269</v>
      </c>
      <c r="R40" s="12">
        <v>1264</v>
      </c>
      <c r="S40" s="12">
        <v>1252</v>
      </c>
    </row>
    <row r="41" spans="1:19">
      <c r="A41" s="8">
        <v>2</v>
      </c>
      <c r="B41" s="70">
        <v>205</v>
      </c>
      <c r="C41" s="7" t="s">
        <v>194</v>
      </c>
      <c r="D41" s="7" t="s">
        <v>183</v>
      </c>
      <c r="E41" s="5">
        <f t="shared" si="8"/>
        <v>1484</v>
      </c>
      <c r="F41" s="33">
        <f t="shared" si="9"/>
        <v>9.73</v>
      </c>
      <c r="G41" s="6">
        <f t="shared" si="10"/>
        <v>521</v>
      </c>
      <c r="H41" s="33">
        <f t="shared" si="11"/>
        <v>4.18</v>
      </c>
      <c r="I41" s="6">
        <f t="shared" si="12"/>
        <v>554</v>
      </c>
      <c r="J41" s="33">
        <f t="shared" si="13"/>
        <v>6.05</v>
      </c>
      <c r="K41" s="6">
        <f t="shared" si="14"/>
        <v>409</v>
      </c>
      <c r="M41" s="2" t="s">
        <v>102</v>
      </c>
      <c r="N41" s="2">
        <f t="shared" si="15"/>
        <v>5715</v>
      </c>
      <c r="O41" s="12">
        <v>507</v>
      </c>
      <c r="P41" s="16">
        <v>1432</v>
      </c>
      <c r="Q41" s="16">
        <v>1405</v>
      </c>
      <c r="R41" s="16">
        <v>1200</v>
      </c>
      <c r="S41" s="16">
        <v>1171</v>
      </c>
    </row>
    <row r="42" spans="1:19">
      <c r="A42" s="8">
        <v>3</v>
      </c>
      <c r="B42" s="70">
        <v>64</v>
      </c>
      <c r="C42" s="7" t="s">
        <v>118</v>
      </c>
      <c r="D42" s="7" t="s">
        <v>102</v>
      </c>
      <c r="E42" s="45">
        <f t="shared" si="8"/>
        <v>1432</v>
      </c>
      <c r="F42" s="46">
        <f t="shared" si="9"/>
        <v>9.74</v>
      </c>
      <c r="G42" s="6">
        <f t="shared" si="10"/>
        <v>519</v>
      </c>
      <c r="H42" s="46">
        <f t="shared" si="11"/>
        <v>3.92</v>
      </c>
      <c r="I42" s="47">
        <f t="shared" si="12"/>
        <v>502</v>
      </c>
      <c r="J42" s="46">
        <f t="shared" si="13"/>
        <v>6.08</v>
      </c>
      <c r="K42" s="6">
        <f t="shared" si="14"/>
        <v>411</v>
      </c>
      <c r="M42" s="2" t="s">
        <v>94</v>
      </c>
      <c r="N42" s="12">
        <f t="shared" si="15"/>
        <v>5598</v>
      </c>
      <c r="O42" s="12">
        <v>517</v>
      </c>
      <c r="P42" s="16">
        <v>1408</v>
      </c>
      <c r="Q42" s="16">
        <v>1399</v>
      </c>
      <c r="R42" s="16">
        <v>1177</v>
      </c>
      <c r="S42" s="16">
        <v>1097</v>
      </c>
    </row>
    <row r="43" spans="1:19">
      <c r="A43" s="8">
        <v>4</v>
      </c>
      <c r="B43" s="70">
        <v>82</v>
      </c>
      <c r="C43" s="7" t="s">
        <v>131</v>
      </c>
      <c r="D43" s="7" t="s">
        <v>69</v>
      </c>
      <c r="E43" s="5">
        <f t="shared" si="8"/>
        <v>1423</v>
      </c>
      <c r="F43" s="33">
        <f t="shared" si="9"/>
        <v>10.02</v>
      </c>
      <c r="G43" s="6">
        <f t="shared" si="10"/>
        <v>475</v>
      </c>
      <c r="H43" s="33">
        <f t="shared" si="11"/>
        <v>4.3</v>
      </c>
      <c r="I43" s="6">
        <f t="shared" si="12"/>
        <v>578</v>
      </c>
      <c r="J43" s="33">
        <f t="shared" si="13"/>
        <v>5.44</v>
      </c>
      <c r="K43" s="6">
        <f t="shared" si="14"/>
        <v>370</v>
      </c>
      <c r="M43" s="2" t="s">
        <v>69</v>
      </c>
      <c r="N43" s="2">
        <f t="shared" si="15"/>
        <v>5342</v>
      </c>
      <c r="O43" s="12">
        <v>513</v>
      </c>
      <c r="P43" s="16">
        <v>1423</v>
      </c>
      <c r="Q43" s="16">
        <v>1295</v>
      </c>
      <c r="R43" s="16">
        <v>1146</v>
      </c>
      <c r="S43" s="16">
        <v>965</v>
      </c>
    </row>
    <row r="44" spans="1:19">
      <c r="A44" s="8">
        <v>5</v>
      </c>
      <c r="B44" s="70">
        <v>306</v>
      </c>
      <c r="C44" s="7" t="s">
        <v>248</v>
      </c>
      <c r="D44" s="7" t="s">
        <v>230</v>
      </c>
      <c r="E44" s="5">
        <f t="shared" si="8"/>
        <v>1411</v>
      </c>
      <c r="F44" s="33">
        <f t="shared" si="9"/>
        <v>9.6300000000000008</v>
      </c>
      <c r="G44" s="6">
        <f t="shared" si="10"/>
        <v>537</v>
      </c>
      <c r="H44" s="33">
        <f t="shared" si="11"/>
        <v>3.92</v>
      </c>
      <c r="I44" s="6">
        <f t="shared" si="12"/>
        <v>502</v>
      </c>
      <c r="J44" s="33">
        <f t="shared" si="13"/>
        <v>5.47</v>
      </c>
      <c r="K44" s="6">
        <f t="shared" si="14"/>
        <v>372</v>
      </c>
      <c r="M44" s="2" t="s">
        <v>183</v>
      </c>
      <c r="N44" s="2">
        <f t="shared" si="15"/>
        <v>5264</v>
      </c>
      <c r="O44" s="12">
        <v>413</v>
      </c>
      <c r="P44" s="16">
        <v>1484</v>
      </c>
      <c r="Q44" s="16">
        <v>1211</v>
      </c>
      <c r="R44" s="16">
        <v>1150</v>
      </c>
      <c r="S44" s="12">
        <v>1006</v>
      </c>
    </row>
    <row r="45" spans="1:19">
      <c r="A45" s="8">
        <v>6</v>
      </c>
      <c r="B45" s="70">
        <v>19</v>
      </c>
      <c r="C45" s="7" t="s">
        <v>93</v>
      </c>
      <c r="D45" s="7" t="s">
        <v>94</v>
      </c>
      <c r="E45" s="5">
        <f t="shared" si="8"/>
        <v>1408</v>
      </c>
      <c r="F45" s="33">
        <f t="shared" si="9"/>
        <v>9.6300000000000008</v>
      </c>
      <c r="G45" s="6">
        <f t="shared" si="10"/>
        <v>537</v>
      </c>
      <c r="H45" s="33">
        <f t="shared" si="11"/>
        <v>3.91</v>
      </c>
      <c r="I45" s="6">
        <f t="shared" si="12"/>
        <v>500</v>
      </c>
      <c r="J45" s="33">
        <f t="shared" si="13"/>
        <v>5.45</v>
      </c>
      <c r="K45" s="6">
        <f t="shared" si="14"/>
        <v>371</v>
      </c>
      <c r="M45" s="2" t="s">
        <v>224</v>
      </c>
      <c r="N45" s="2">
        <f t="shared" si="15"/>
        <v>5021</v>
      </c>
      <c r="O45" s="12">
        <v>455</v>
      </c>
      <c r="P45" s="12">
        <v>1179</v>
      </c>
      <c r="Q45" s="12">
        <v>1174</v>
      </c>
      <c r="R45" s="12">
        <v>1162</v>
      </c>
      <c r="S45" s="12">
        <v>1051</v>
      </c>
    </row>
    <row r="46" spans="1:19">
      <c r="A46" s="8">
        <v>7</v>
      </c>
      <c r="B46" s="70">
        <v>63</v>
      </c>
      <c r="C46" s="7" t="s">
        <v>117</v>
      </c>
      <c r="D46" s="7" t="s">
        <v>102</v>
      </c>
      <c r="E46" s="45">
        <f t="shared" si="8"/>
        <v>1405</v>
      </c>
      <c r="F46" s="46">
        <f t="shared" si="9"/>
        <v>10.23</v>
      </c>
      <c r="G46" s="6">
        <f t="shared" si="10"/>
        <v>443</v>
      </c>
      <c r="H46" s="46">
        <f t="shared" si="11"/>
        <v>3.96</v>
      </c>
      <c r="I46" s="47">
        <f t="shared" si="12"/>
        <v>510</v>
      </c>
      <c r="J46" s="46">
        <f t="shared" si="13"/>
        <v>6.77</v>
      </c>
      <c r="K46" s="6">
        <f t="shared" si="14"/>
        <v>452</v>
      </c>
    </row>
    <row r="47" spans="1:19">
      <c r="A47" s="8">
        <v>8</v>
      </c>
      <c r="B47" s="70">
        <v>20</v>
      </c>
      <c r="C47" s="7" t="s">
        <v>95</v>
      </c>
      <c r="D47" s="7" t="s">
        <v>94</v>
      </c>
      <c r="E47" s="5">
        <f t="shared" si="8"/>
        <v>1399</v>
      </c>
      <c r="F47" s="33">
        <f t="shared" si="9"/>
        <v>10.11</v>
      </c>
      <c r="G47" s="6">
        <f t="shared" si="10"/>
        <v>461</v>
      </c>
      <c r="H47" s="33">
        <f t="shared" si="11"/>
        <v>4.09</v>
      </c>
      <c r="I47" s="6">
        <f t="shared" si="12"/>
        <v>536</v>
      </c>
      <c r="J47" s="33">
        <f t="shared" si="13"/>
        <v>5.94</v>
      </c>
      <c r="K47" s="6">
        <f t="shared" si="14"/>
        <v>402</v>
      </c>
      <c r="O47" s="12"/>
      <c r="P47" s="12"/>
      <c r="Q47" s="12"/>
      <c r="R47" s="12"/>
      <c r="S47" s="12"/>
    </row>
    <row r="48" spans="1:19">
      <c r="A48" s="8">
        <v>9</v>
      </c>
      <c r="B48" s="70">
        <v>79</v>
      </c>
      <c r="C48" s="7" t="s">
        <v>128</v>
      </c>
      <c r="D48" s="7" t="s">
        <v>69</v>
      </c>
      <c r="E48" s="5">
        <f t="shared" si="8"/>
        <v>1295</v>
      </c>
      <c r="F48" s="33">
        <f t="shared" si="9"/>
        <v>9.99</v>
      </c>
      <c r="G48" s="6">
        <f t="shared" si="10"/>
        <v>480</v>
      </c>
      <c r="H48" s="33">
        <f t="shared" si="11"/>
        <v>3.8</v>
      </c>
      <c r="I48" s="6">
        <f t="shared" si="12"/>
        <v>478</v>
      </c>
      <c r="J48" s="33">
        <f t="shared" si="13"/>
        <v>4.9400000000000004</v>
      </c>
      <c r="K48" s="6">
        <f t="shared" si="14"/>
        <v>337</v>
      </c>
    </row>
    <row r="49" spans="1:11">
      <c r="A49" s="8">
        <v>10</v>
      </c>
      <c r="B49" s="70">
        <v>307</v>
      </c>
      <c r="C49" s="7" t="s">
        <v>249</v>
      </c>
      <c r="D49" s="7" t="s">
        <v>230</v>
      </c>
      <c r="E49" s="5">
        <f t="shared" si="8"/>
        <v>1269</v>
      </c>
      <c r="F49" s="33">
        <f t="shared" si="9"/>
        <v>10.02</v>
      </c>
      <c r="G49" s="6">
        <f t="shared" si="10"/>
        <v>475</v>
      </c>
      <c r="H49" s="33">
        <f t="shared" si="11"/>
        <v>3.75</v>
      </c>
      <c r="I49" s="6">
        <f t="shared" si="12"/>
        <v>468</v>
      </c>
      <c r="J49" s="33">
        <f t="shared" si="13"/>
        <v>4.78</v>
      </c>
      <c r="K49" s="6">
        <f t="shared" si="14"/>
        <v>326</v>
      </c>
    </row>
    <row r="50" spans="1:11">
      <c r="A50" s="8">
        <v>11</v>
      </c>
      <c r="B50" s="70">
        <v>6</v>
      </c>
      <c r="C50" s="7" t="s">
        <v>88</v>
      </c>
      <c r="D50" s="7" t="s">
        <v>74</v>
      </c>
      <c r="E50" s="5">
        <f t="shared" si="8"/>
        <v>1265</v>
      </c>
      <c r="F50" s="33">
        <f t="shared" si="9"/>
        <v>10.65</v>
      </c>
      <c r="G50" s="6">
        <f t="shared" si="10"/>
        <v>384</v>
      </c>
      <c r="H50" s="33">
        <f t="shared" si="11"/>
        <v>3.71</v>
      </c>
      <c r="I50" s="6">
        <f t="shared" si="12"/>
        <v>460</v>
      </c>
      <c r="J50" s="33">
        <f t="shared" si="13"/>
        <v>6.25</v>
      </c>
      <c r="K50" s="6">
        <f t="shared" si="14"/>
        <v>421</v>
      </c>
    </row>
    <row r="51" spans="1:11">
      <c r="A51" s="8">
        <v>12</v>
      </c>
      <c r="B51" s="83">
        <v>308</v>
      </c>
      <c r="C51" s="7" t="s">
        <v>250</v>
      </c>
      <c r="D51" s="7" t="s">
        <v>230</v>
      </c>
      <c r="E51" s="5">
        <f t="shared" si="8"/>
        <v>1264</v>
      </c>
      <c r="F51" s="33">
        <f t="shared" si="9"/>
        <v>10.33</v>
      </c>
      <c r="G51" s="6">
        <f t="shared" si="10"/>
        <v>429</v>
      </c>
      <c r="H51" s="33">
        <f t="shared" si="11"/>
        <v>3.66</v>
      </c>
      <c r="I51" s="6">
        <f t="shared" si="12"/>
        <v>450</v>
      </c>
      <c r="J51" s="33">
        <f t="shared" si="13"/>
        <v>5.66</v>
      </c>
      <c r="K51" s="6">
        <f t="shared" si="14"/>
        <v>385</v>
      </c>
    </row>
    <row r="52" spans="1:11">
      <c r="A52" s="8">
        <v>13</v>
      </c>
      <c r="B52" s="70">
        <v>310</v>
      </c>
      <c r="C52" s="7" t="s">
        <v>252</v>
      </c>
      <c r="D52" s="7" t="s">
        <v>230</v>
      </c>
      <c r="E52" s="5">
        <f t="shared" si="8"/>
        <v>1252</v>
      </c>
      <c r="F52" s="33">
        <f t="shared" si="9"/>
        <v>9.84</v>
      </c>
      <c r="G52" s="6">
        <f t="shared" si="10"/>
        <v>503</v>
      </c>
      <c r="H52" s="33">
        <f t="shared" si="11"/>
        <v>3.76</v>
      </c>
      <c r="I52" s="6">
        <f t="shared" si="12"/>
        <v>470</v>
      </c>
      <c r="J52" s="33">
        <f t="shared" si="13"/>
        <v>4.13</v>
      </c>
      <c r="K52" s="6">
        <f t="shared" si="14"/>
        <v>279</v>
      </c>
    </row>
    <row r="53" spans="1:11">
      <c r="A53" s="8">
        <v>14</v>
      </c>
      <c r="B53" s="70">
        <v>207</v>
      </c>
      <c r="C53" s="7" t="s">
        <v>196</v>
      </c>
      <c r="D53" s="7" t="s">
        <v>183</v>
      </c>
      <c r="E53" s="5">
        <f t="shared" si="8"/>
        <v>1211</v>
      </c>
      <c r="F53" s="33">
        <f t="shared" si="9"/>
        <v>10.51</v>
      </c>
      <c r="G53" s="6">
        <f t="shared" si="10"/>
        <v>403</v>
      </c>
      <c r="H53" s="33">
        <f t="shared" si="11"/>
        <v>3.6</v>
      </c>
      <c r="I53" s="6">
        <f t="shared" si="12"/>
        <v>438</v>
      </c>
      <c r="J53" s="33">
        <f t="shared" si="13"/>
        <v>5.44</v>
      </c>
      <c r="K53" s="6">
        <f t="shared" si="14"/>
        <v>370</v>
      </c>
    </row>
    <row r="54" spans="1:11">
      <c r="A54" s="8">
        <v>15</v>
      </c>
      <c r="B54" s="83">
        <v>61</v>
      </c>
      <c r="C54" s="7" t="s">
        <v>115</v>
      </c>
      <c r="D54" s="7" t="s">
        <v>102</v>
      </c>
      <c r="E54" s="45">
        <f t="shared" si="8"/>
        <v>1200</v>
      </c>
      <c r="F54" s="46">
        <f t="shared" si="9"/>
        <v>10.44</v>
      </c>
      <c r="G54" s="6">
        <f t="shared" si="10"/>
        <v>413</v>
      </c>
      <c r="H54" s="46">
        <f t="shared" si="11"/>
        <v>3.37</v>
      </c>
      <c r="I54" s="47">
        <f t="shared" si="12"/>
        <v>392</v>
      </c>
      <c r="J54" s="46">
        <f t="shared" si="13"/>
        <v>5.83</v>
      </c>
      <c r="K54" s="6">
        <f t="shared" si="14"/>
        <v>395</v>
      </c>
    </row>
    <row r="55" spans="1:11">
      <c r="A55" s="8">
        <v>16</v>
      </c>
      <c r="B55" s="70">
        <v>274</v>
      </c>
      <c r="C55" s="7" t="s">
        <v>227</v>
      </c>
      <c r="D55" s="7" t="s">
        <v>224</v>
      </c>
      <c r="E55" s="5">
        <f t="shared" si="8"/>
        <v>1179</v>
      </c>
      <c r="F55" s="33">
        <f t="shared" si="9"/>
        <v>10.51</v>
      </c>
      <c r="G55" s="6">
        <f t="shared" si="10"/>
        <v>403</v>
      </c>
      <c r="H55" s="33">
        <f t="shared" si="11"/>
        <v>3.13</v>
      </c>
      <c r="I55" s="6">
        <f t="shared" si="12"/>
        <v>344</v>
      </c>
      <c r="J55" s="33">
        <f t="shared" si="13"/>
        <v>6.43</v>
      </c>
      <c r="K55" s="6">
        <f t="shared" si="14"/>
        <v>432</v>
      </c>
    </row>
    <row r="56" spans="1:11">
      <c r="A56" s="8">
        <v>17</v>
      </c>
      <c r="B56" s="70">
        <v>21</v>
      </c>
      <c r="C56" s="7" t="s">
        <v>96</v>
      </c>
      <c r="D56" s="7" t="s">
        <v>94</v>
      </c>
      <c r="E56" s="5">
        <f t="shared" si="8"/>
        <v>1177</v>
      </c>
      <c r="F56" s="33">
        <f t="shared" si="9"/>
        <v>10.42</v>
      </c>
      <c r="G56" s="6">
        <f t="shared" si="10"/>
        <v>416</v>
      </c>
      <c r="H56" s="33">
        <f t="shared" si="11"/>
        <v>3.31</v>
      </c>
      <c r="I56" s="6">
        <f t="shared" si="12"/>
        <v>380</v>
      </c>
      <c r="J56" s="33">
        <f t="shared" si="13"/>
        <v>5.6</v>
      </c>
      <c r="K56" s="6">
        <f t="shared" si="14"/>
        <v>381</v>
      </c>
    </row>
    <row r="57" spans="1:11">
      <c r="A57" s="8">
        <v>18</v>
      </c>
      <c r="B57" s="83">
        <v>272</v>
      </c>
      <c r="C57" s="7" t="s">
        <v>225</v>
      </c>
      <c r="D57" s="7" t="s">
        <v>224</v>
      </c>
      <c r="E57" s="5">
        <f t="shared" si="8"/>
        <v>1174</v>
      </c>
      <c r="F57" s="33">
        <f t="shared" si="9"/>
        <v>10.58</v>
      </c>
      <c r="G57" s="6">
        <f t="shared" si="10"/>
        <v>394</v>
      </c>
      <c r="H57" s="33">
        <f t="shared" si="11"/>
        <v>3.38</v>
      </c>
      <c r="I57" s="6">
        <f t="shared" si="12"/>
        <v>394</v>
      </c>
      <c r="J57" s="33">
        <f t="shared" si="13"/>
        <v>5.68</v>
      </c>
      <c r="K57" s="6">
        <f t="shared" si="14"/>
        <v>386</v>
      </c>
    </row>
    <row r="58" spans="1:11">
      <c r="A58" s="8">
        <v>19</v>
      </c>
      <c r="B58" s="70">
        <v>62</v>
      </c>
      <c r="C58" s="7" t="s">
        <v>116</v>
      </c>
      <c r="D58" s="7" t="s">
        <v>102</v>
      </c>
      <c r="E58" s="45">
        <f t="shared" si="8"/>
        <v>1171</v>
      </c>
      <c r="F58" s="46">
        <f t="shared" si="9"/>
        <v>10.37</v>
      </c>
      <c r="G58" s="6">
        <f t="shared" si="10"/>
        <v>423</v>
      </c>
      <c r="H58" s="46">
        <f t="shared" si="11"/>
        <v>3.5</v>
      </c>
      <c r="I58" s="47">
        <f t="shared" si="12"/>
        <v>418</v>
      </c>
      <c r="J58" s="46">
        <f t="shared" si="13"/>
        <v>4.84</v>
      </c>
      <c r="K58" s="6">
        <f t="shared" si="14"/>
        <v>330</v>
      </c>
    </row>
    <row r="59" spans="1:11">
      <c r="A59" s="8">
        <v>20</v>
      </c>
      <c r="B59" s="70">
        <v>273</v>
      </c>
      <c r="C59" s="7" t="s">
        <v>226</v>
      </c>
      <c r="D59" s="7" t="s">
        <v>224</v>
      </c>
      <c r="E59" s="5">
        <f t="shared" si="8"/>
        <v>1162</v>
      </c>
      <c r="F59" s="33">
        <f t="shared" si="9"/>
        <v>10.199999999999999</v>
      </c>
      <c r="G59" s="6">
        <f t="shared" si="10"/>
        <v>448</v>
      </c>
      <c r="H59" s="33">
        <f t="shared" si="11"/>
        <v>3.31</v>
      </c>
      <c r="I59" s="6">
        <f t="shared" si="12"/>
        <v>380</v>
      </c>
      <c r="J59" s="33">
        <f t="shared" si="13"/>
        <v>4.8899999999999997</v>
      </c>
      <c r="K59" s="6">
        <f t="shared" si="14"/>
        <v>334</v>
      </c>
    </row>
    <row r="60" spans="1:11">
      <c r="A60" s="8">
        <v>21</v>
      </c>
      <c r="B60" s="70">
        <v>204</v>
      </c>
      <c r="C60" s="7" t="s">
        <v>193</v>
      </c>
      <c r="D60" s="7" t="s">
        <v>183</v>
      </c>
      <c r="E60" s="5">
        <f t="shared" si="8"/>
        <v>1150</v>
      </c>
      <c r="F60" s="33">
        <f t="shared" si="9"/>
        <v>10.61</v>
      </c>
      <c r="G60" s="6">
        <f t="shared" si="10"/>
        <v>390</v>
      </c>
      <c r="H60" s="33">
        <f t="shared" si="11"/>
        <v>3.16</v>
      </c>
      <c r="I60" s="6">
        <f t="shared" si="12"/>
        <v>350</v>
      </c>
      <c r="J60" s="33">
        <f t="shared" si="13"/>
        <v>6.07</v>
      </c>
      <c r="K60" s="6">
        <f t="shared" si="14"/>
        <v>410</v>
      </c>
    </row>
    <row r="61" spans="1:11">
      <c r="A61" s="8">
        <v>22</v>
      </c>
      <c r="B61" s="12">
        <v>83</v>
      </c>
      <c r="C61" s="2" t="s">
        <v>132</v>
      </c>
      <c r="D61" s="7" t="s">
        <v>69</v>
      </c>
      <c r="E61" s="5">
        <f t="shared" si="8"/>
        <v>1146</v>
      </c>
      <c r="F61" s="33">
        <f t="shared" si="9"/>
        <v>10.18</v>
      </c>
      <c r="G61" s="6">
        <f t="shared" si="10"/>
        <v>451</v>
      </c>
      <c r="H61" s="33">
        <f t="shared" si="11"/>
        <v>3.48</v>
      </c>
      <c r="I61" s="6">
        <f t="shared" si="12"/>
        <v>414</v>
      </c>
      <c r="J61" s="33">
        <f t="shared" si="13"/>
        <v>4.16</v>
      </c>
      <c r="K61" s="6">
        <f t="shared" si="14"/>
        <v>281</v>
      </c>
    </row>
    <row r="62" spans="1:11">
      <c r="A62" s="8">
        <v>23</v>
      </c>
      <c r="B62" s="70">
        <v>65</v>
      </c>
      <c r="C62" s="7" t="s">
        <v>119</v>
      </c>
      <c r="D62" s="7" t="s">
        <v>102</v>
      </c>
      <c r="E62" s="45">
        <f t="shared" si="8"/>
        <v>1122</v>
      </c>
      <c r="F62" s="46">
        <f t="shared" si="9"/>
        <v>11.01</v>
      </c>
      <c r="G62" s="6">
        <f t="shared" si="10"/>
        <v>337</v>
      </c>
      <c r="H62" s="46">
        <f t="shared" si="11"/>
        <v>3.22</v>
      </c>
      <c r="I62" s="47">
        <f t="shared" si="12"/>
        <v>362</v>
      </c>
      <c r="J62" s="46">
        <f t="shared" si="13"/>
        <v>6.28</v>
      </c>
      <c r="K62" s="6">
        <f t="shared" si="14"/>
        <v>423</v>
      </c>
    </row>
    <row r="63" spans="1:11">
      <c r="A63" s="8">
        <v>24</v>
      </c>
      <c r="B63" s="83">
        <v>23</v>
      </c>
      <c r="C63" s="9" t="s">
        <v>98</v>
      </c>
      <c r="D63" s="7" t="s">
        <v>94</v>
      </c>
      <c r="E63" s="45">
        <f t="shared" si="8"/>
        <v>1097</v>
      </c>
      <c r="F63" s="46">
        <f t="shared" si="9"/>
        <v>10.91</v>
      </c>
      <c r="G63" s="6">
        <f t="shared" si="10"/>
        <v>350</v>
      </c>
      <c r="H63" s="46">
        <f t="shared" si="11"/>
        <v>3.25</v>
      </c>
      <c r="I63" s="47">
        <f t="shared" si="12"/>
        <v>368</v>
      </c>
      <c r="J63" s="46">
        <f t="shared" si="13"/>
        <v>5.58</v>
      </c>
      <c r="K63" s="6">
        <f t="shared" si="14"/>
        <v>379</v>
      </c>
    </row>
    <row r="64" spans="1:11">
      <c r="A64" s="8">
        <v>25</v>
      </c>
      <c r="B64" s="70">
        <v>309</v>
      </c>
      <c r="C64" s="7" t="s">
        <v>251</v>
      </c>
      <c r="D64" s="7" t="s">
        <v>230</v>
      </c>
      <c r="E64" s="5">
        <f t="shared" si="8"/>
        <v>1089</v>
      </c>
      <c r="F64" s="33">
        <f t="shared" si="9"/>
        <v>10.3</v>
      </c>
      <c r="G64" s="6">
        <f t="shared" si="10"/>
        <v>433</v>
      </c>
      <c r="H64" s="33">
        <f t="shared" si="11"/>
        <v>3.59</v>
      </c>
      <c r="I64" s="6">
        <f t="shared" si="12"/>
        <v>436</v>
      </c>
      <c r="J64" s="33">
        <f t="shared" si="13"/>
        <v>3.38</v>
      </c>
      <c r="K64" s="6">
        <f t="shared" si="14"/>
        <v>220</v>
      </c>
    </row>
    <row r="65" spans="1:19">
      <c r="A65" s="8">
        <v>26</v>
      </c>
      <c r="B65" s="70">
        <v>22</v>
      </c>
      <c r="C65" s="7" t="s">
        <v>97</v>
      </c>
      <c r="D65" s="7" t="s">
        <v>94</v>
      </c>
      <c r="E65" s="45">
        <f t="shared" si="8"/>
        <v>1071</v>
      </c>
      <c r="F65" s="46">
        <f t="shared" si="9"/>
        <v>11.04</v>
      </c>
      <c r="G65" s="6">
        <f t="shared" si="10"/>
        <v>333</v>
      </c>
      <c r="H65" s="46">
        <f t="shared" si="11"/>
        <v>3.5</v>
      </c>
      <c r="I65" s="47">
        <f t="shared" si="12"/>
        <v>418</v>
      </c>
      <c r="J65" s="46">
        <f t="shared" si="13"/>
        <v>4.7</v>
      </c>
      <c r="K65" s="6">
        <f t="shared" si="14"/>
        <v>320</v>
      </c>
    </row>
    <row r="66" spans="1:19">
      <c r="A66" s="8">
        <v>27</v>
      </c>
      <c r="B66" s="70">
        <v>276</v>
      </c>
      <c r="C66" s="7" t="s">
        <v>228</v>
      </c>
      <c r="D66" s="7" t="s">
        <v>224</v>
      </c>
      <c r="E66" s="5">
        <f t="shared" si="8"/>
        <v>1051</v>
      </c>
      <c r="F66" s="33">
        <f t="shared" si="9"/>
        <v>11.13</v>
      </c>
      <c r="G66" s="6">
        <f t="shared" si="10"/>
        <v>322</v>
      </c>
      <c r="H66" s="33">
        <f t="shared" si="11"/>
        <v>3.03</v>
      </c>
      <c r="I66" s="6">
        <f t="shared" si="12"/>
        <v>324</v>
      </c>
      <c r="J66" s="33">
        <f t="shared" si="13"/>
        <v>5.99</v>
      </c>
      <c r="K66" s="6">
        <f t="shared" si="14"/>
        <v>405</v>
      </c>
    </row>
    <row r="67" spans="1:19">
      <c r="A67" s="8">
        <v>28</v>
      </c>
      <c r="B67" s="70">
        <v>275</v>
      </c>
      <c r="C67" s="7" t="s">
        <v>300</v>
      </c>
      <c r="D67" s="7" t="s">
        <v>224</v>
      </c>
      <c r="E67" s="5">
        <f t="shared" si="8"/>
        <v>1038</v>
      </c>
      <c r="F67" s="33">
        <f t="shared" si="9"/>
        <v>11.02</v>
      </c>
      <c r="G67" s="6">
        <f t="shared" si="10"/>
        <v>336</v>
      </c>
      <c r="H67" s="33">
        <f t="shared" si="11"/>
        <v>3.26</v>
      </c>
      <c r="I67" s="6">
        <f t="shared" si="12"/>
        <v>370</v>
      </c>
      <c r="J67" s="33">
        <f t="shared" si="13"/>
        <v>4.8600000000000003</v>
      </c>
      <c r="K67" s="6">
        <f t="shared" si="14"/>
        <v>332</v>
      </c>
    </row>
    <row r="68" spans="1:19">
      <c r="A68" s="8">
        <v>29</v>
      </c>
      <c r="B68" s="70">
        <v>208</v>
      </c>
      <c r="C68" s="7" t="s">
        <v>197</v>
      </c>
      <c r="D68" s="7" t="s">
        <v>183</v>
      </c>
      <c r="E68" s="5">
        <f t="shared" si="8"/>
        <v>1006</v>
      </c>
      <c r="F68" s="33">
        <f t="shared" si="9"/>
        <v>11.34</v>
      </c>
      <c r="G68" s="6">
        <f t="shared" si="10"/>
        <v>296</v>
      </c>
      <c r="H68" s="33">
        <f t="shared" si="11"/>
        <v>3.3</v>
      </c>
      <c r="I68" s="6">
        <f t="shared" si="12"/>
        <v>378</v>
      </c>
      <c r="J68" s="33">
        <f t="shared" si="13"/>
        <v>4.8600000000000003</v>
      </c>
      <c r="K68" s="6">
        <f t="shared" si="14"/>
        <v>332</v>
      </c>
    </row>
    <row r="69" spans="1:19">
      <c r="A69" s="8">
        <v>30</v>
      </c>
      <c r="B69" s="83">
        <v>206</v>
      </c>
      <c r="C69" s="7" t="s">
        <v>195</v>
      </c>
      <c r="D69" s="7" t="s">
        <v>183</v>
      </c>
      <c r="E69" s="5">
        <f t="shared" si="8"/>
        <v>981</v>
      </c>
      <c r="F69" s="33">
        <f t="shared" si="9"/>
        <v>11.06</v>
      </c>
      <c r="G69" s="6">
        <f t="shared" si="10"/>
        <v>331</v>
      </c>
      <c r="H69" s="33">
        <f t="shared" si="11"/>
        <v>3.35</v>
      </c>
      <c r="I69" s="6">
        <f t="shared" si="12"/>
        <v>388</v>
      </c>
      <c r="J69" s="33">
        <f t="shared" si="13"/>
        <v>3.9</v>
      </c>
      <c r="K69" s="6">
        <f t="shared" si="14"/>
        <v>262</v>
      </c>
    </row>
    <row r="70" spans="1:19">
      <c r="A70" s="8">
        <v>31</v>
      </c>
      <c r="B70" s="70">
        <v>81</v>
      </c>
      <c r="C70" s="7" t="s">
        <v>130</v>
      </c>
      <c r="D70" s="7" t="s">
        <v>69</v>
      </c>
      <c r="E70" s="5">
        <f t="shared" si="8"/>
        <v>965</v>
      </c>
      <c r="F70" s="33">
        <f t="shared" si="9"/>
        <v>11.18</v>
      </c>
      <c r="G70" s="6">
        <f t="shared" si="10"/>
        <v>316</v>
      </c>
      <c r="H70" s="33">
        <f t="shared" si="11"/>
        <v>3.04</v>
      </c>
      <c r="I70" s="6">
        <f t="shared" si="12"/>
        <v>326</v>
      </c>
      <c r="J70" s="33">
        <f t="shared" si="13"/>
        <v>4.7300000000000004</v>
      </c>
      <c r="K70" s="6">
        <f t="shared" si="14"/>
        <v>323</v>
      </c>
    </row>
    <row r="71" spans="1:19">
      <c r="A71" s="8">
        <v>32</v>
      </c>
      <c r="B71" s="70">
        <v>80</v>
      </c>
      <c r="C71" s="7" t="s">
        <v>129</v>
      </c>
      <c r="D71" s="7" t="s">
        <v>69</v>
      </c>
      <c r="E71" s="5">
        <f t="shared" si="8"/>
        <v>908</v>
      </c>
      <c r="F71" s="33">
        <f t="shared" si="9"/>
        <v>11.6</v>
      </c>
      <c r="G71" s="6">
        <f t="shared" si="10"/>
        <v>266</v>
      </c>
      <c r="H71" s="33">
        <f t="shared" si="11"/>
        <v>2.7</v>
      </c>
      <c r="I71" s="6">
        <f t="shared" si="12"/>
        <v>258</v>
      </c>
      <c r="J71" s="33">
        <f t="shared" si="13"/>
        <v>5.65</v>
      </c>
      <c r="K71" s="6">
        <f t="shared" si="14"/>
        <v>384</v>
      </c>
    </row>
    <row r="72" spans="1:19">
      <c r="E72" s="31"/>
      <c r="G72" s="32"/>
      <c r="H72" s="33"/>
      <c r="I72" s="32"/>
      <c r="J72" s="33"/>
      <c r="K72" s="32"/>
    </row>
    <row r="73" spans="1:19">
      <c r="A73" s="11" t="s">
        <v>8</v>
      </c>
      <c r="E73" s="31"/>
      <c r="G73" s="32"/>
      <c r="H73" s="33"/>
      <c r="I73" s="32"/>
      <c r="J73" s="33"/>
      <c r="K73" s="32"/>
    </row>
    <row r="74" spans="1:19">
      <c r="A74" s="3" t="s">
        <v>0</v>
      </c>
      <c r="B74" s="39"/>
      <c r="C74" s="39" t="s">
        <v>1</v>
      </c>
      <c r="D74" s="40" t="s">
        <v>11</v>
      </c>
      <c r="E74" s="34" t="s">
        <v>2</v>
      </c>
      <c r="F74" s="36" t="s">
        <v>7</v>
      </c>
      <c r="G74" s="35" t="s">
        <v>3</v>
      </c>
      <c r="H74" s="36" t="s">
        <v>15</v>
      </c>
      <c r="I74" s="35" t="s">
        <v>3</v>
      </c>
      <c r="J74" s="36" t="s">
        <v>6</v>
      </c>
      <c r="K74" s="35" t="s">
        <v>3</v>
      </c>
      <c r="M74" s="1" t="s">
        <v>16</v>
      </c>
      <c r="N74" s="1" t="s">
        <v>2</v>
      </c>
      <c r="O74" s="2" t="s">
        <v>17</v>
      </c>
      <c r="P74" s="2" t="s">
        <v>18</v>
      </c>
      <c r="Q74" s="2" t="s">
        <v>19</v>
      </c>
      <c r="R74" s="2" t="s">
        <v>20</v>
      </c>
      <c r="S74" s="2" t="s">
        <v>21</v>
      </c>
    </row>
    <row r="75" spans="1:19">
      <c r="A75" s="2">
        <v>1</v>
      </c>
      <c r="B75" s="70">
        <v>195</v>
      </c>
      <c r="C75" s="7" t="s">
        <v>191</v>
      </c>
      <c r="D75" s="7" t="s">
        <v>183</v>
      </c>
      <c r="E75" s="5">
        <f t="shared" ref="E75:E106" si="16">G75+I75+K75</f>
        <v>1273</v>
      </c>
      <c r="F75" s="33">
        <f t="shared" ref="F75:F106" si="17">VLOOKUP(B75,MPB_40m,4,FALSE)</f>
        <v>7.31</v>
      </c>
      <c r="G75" s="6">
        <f t="shared" ref="G75:G106" si="18">MAX(0,IF(F75 &gt; 0,INT(10834/(F75)-996),0))</f>
        <v>486</v>
      </c>
      <c r="H75" s="33">
        <f t="shared" ref="H75:H106" si="19">VLOOKUP(B75,MPB_hoog,4,FALSE)</f>
        <v>1.05</v>
      </c>
      <c r="I75" s="6">
        <f t="shared" ref="I75:I106" si="20">MAX(0,IF(H75=0,0,IF(H75 &lt;=1.35,INT((H75-0.67)*733.33333+100.7),INT(1977.53*SQRT(H75)-1698.5))))</f>
        <v>379</v>
      </c>
      <c r="J75" s="33">
        <f t="shared" ref="J75:J106" si="21">VLOOKUP(B75,MPB_bal,7,FALSE)</f>
        <v>26.96</v>
      </c>
      <c r="K75" s="6">
        <f t="shared" ref="K75:K106" si="22">MAX(0,IF(J75 &gt; 0,INT(126*SQRT(J75)-245.5),0))</f>
        <v>408</v>
      </c>
      <c r="M75" s="2" t="s">
        <v>183</v>
      </c>
      <c r="N75" s="12">
        <f t="shared" ref="N75:N80" si="23">SUM(O75:S75)</f>
        <v>5144</v>
      </c>
      <c r="O75" s="12">
        <v>533</v>
      </c>
      <c r="P75" s="16">
        <v>1273</v>
      </c>
      <c r="Q75" s="16">
        <v>1218</v>
      </c>
      <c r="R75" s="16">
        <v>1118</v>
      </c>
      <c r="S75" s="16">
        <v>1002</v>
      </c>
    </row>
    <row r="76" spans="1:19">
      <c r="A76" s="2">
        <v>2</v>
      </c>
      <c r="B76" s="70">
        <v>305</v>
      </c>
      <c r="C76" s="7" t="s">
        <v>247</v>
      </c>
      <c r="D76" s="7" t="s">
        <v>230</v>
      </c>
      <c r="E76" s="5">
        <f t="shared" si="16"/>
        <v>1261</v>
      </c>
      <c r="F76" s="33">
        <f t="shared" si="17"/>
        <v>7.25</v>
      </c>
      <c r="G76" s="6">
        <f t="shared" si="18"/>
        <v>498</v>
      </c>
      <c r="H76" s="33">
        <f t="shared" si="19"/>
        <v>1.05</v>
      </c>
      <c r="I76" s="6">
        <f t="shared" si="20"/>
        <v>379</v>
      </c>
      <c r="J76" s="33">
        <f t="shared" si="21"/>
        <v>25.01</v>
      </c>
      <c r="K76" s="6">
        <f t="shared" si="22"/>
        <v>384</v>
      </c>
      <c r="M76" s="2" t="s">
        <v>230</v>
      </c>
      <c r="N76" s="2">
        <f t="shared" si="23"/>
        <v>5054</v>
      </c>
      <c r="O76" s="2">
        <v>573</v>
      </c>
      <c r="P76" s="2">
        <v>1261</v>
      </c>
      <c r="Q76" s="2">
        <v>1252</v>
      </c>
      <c r="R76" s="2">
        <v>1046</v>
      </c>
      <c r="S76" s="2">
        <v>922</v>
      </c>
    </row>
    <row r="77" spans="1:19">
      <c r="A77" s="2">
        <v>3</v>
      </c>
      <c r="B77" s="70">
        <v>304</v>
      </c>
      <c r="C77" s="7" t="s">
        <v>246</v>
      </c>
      <c r="D77" s="7" t="s">
        <v>230</v>
      </c>
      <c r="E77" s="5">
        <f t="shared" si="16"/>
        <v>1252</v>
      </c>
      <c r="F77" s="33">
        <f t="shared" si="17"/>
        <v>7.15</v>
      </c>
      <c r="G77" s="6">
        <f t="shared" si="18"/>
        <v>519</v>
      </c>
      <c r="H77" s="33">
        <f t="shared" si="19"/>
        <v>1.1000000000000001</v>
      </c>
      <c r="I77" s="6">
        <f t="shared" si="20"/>
        <v>416</v>
      </c>
      <c r="J77" s="33">
        <f t="shared" si="21"/>
        <v>19.96</v>
      </c>
      <c r="K77" s="6">
        <f t="shared" si="22"/>
        <v>317</v>
      </c>
      <c r="M77" s="2" t="s">
        <v>71</v>
      </c>
      <c r="N77" s="12">
        <f t="shared" si="23"/>
        <v>4937</v>
      </c>
      <c r="O77" s="12">
        <v>547</v>
      </c>
      <c r="P77" s="16">
        <v>1177</v>
      </c>
      <c r="Q77" s="16">
        <v>1117</v>
      </c>
      <c r="R77" s="16">
        <v>1073</v>
      </c>
      <c r="S77" s="16">
        <v>1023</v>
      </c>
    </row>
    <row r="78" spans="1:19">
      <c r="A78" s="2">
        <v>4</v>
      </c>
      <c r="B78" s="70">
        <v>194</v>
      </c>
      <c r="C78" s="7" t="s">
        <v>190</v>
      </c>
      <c r="D78" s="7" t="s">
        <v>183</v>
      </c>
      <c r="E78" s="5">
        <f t="shared" si="16"/>
        <v>1218</v>
      </c>
      <c r="F78" s="33">
        <f t="shared" si="17"/>
        <v>7.28</v>
      </c>
      <c r="G78" s="6">
        <f t="shared" si="18"/>
        <v>492</v>
      </c>
      <c r="H78" s="33">
        <f t="shared" si="19"/>
        <v>1.1000000000000001</v>
      </c>
      <c r="I78" s="6">
        <f t="shared" si="20"/>
        <v>416</v>
      </c>
      <c r="J78" s="33">
        <f t="shared" si="21"/>
        <v>19.5</v>
      </c>
      <c r="K78" s="6">
        <f t="shared" si="22"/>
        <v>310</v>
      </c>
      <c r="M78" s="2" t="s">
        <v>102</v>
      </c>
      <c r="N78" s="12">
        <f t="shared" si="23"/>
        <v>4868</v>
      </c>
      <c r="O78" s="12">
        <v>561</v>
      </c>
      <c r="P78" s="16">
        <v>1161</v>
      </c>
      <c r="Q78" s="16">
        <v>1126</v>
      </c>
      <c r="R78" s="16">
        <v>1041</v>
      </c>
      <c r="S78" s="16">
        <v>979</v>
      </c>
    </row>
    <row r="79" spans="1:19">
      <c r="A79" s="2">
        <v>5</v>
      </c>
      <c r="B79" s="70">
        <v>229</v>
      </c>
      <c r="C79" s="7" t="s">
        <v>170</v>
      </c>
      <c r="D79" s="7" t="s">
        <v>73</v>
      </c>
      <c r="E79" s="5">
        <f t="shared" si="16"/>
        <v>1216</v>
      </c>
      <c r="F79" s="33">
        <f t="shared" si="17"/>
        <v>7.13</v>
      </c>
      <c r="G79" s="6">
        <f t="shared" si="18"/>
        <v>523</v>
      </c>
      <c r="H79" s="33">
        <f t="shared" si="19"/>
        <v>1.05</v>
      </c>
      <c r="I79" s="6">
        <f t="shared" si="20"/>
        <v>379</v>
      </c>
      <c r="J79" s="33">
        <f t="shared" si="21"/>
        <v>19.760000000000002</v>
      </c>
      <c r="K79" s="6">
        <f t="shared" si="22"/>
        <v>314</v>
      </c>
      <c r="M79" s="7" t="s">
        <v>68</v>
      </c>
      <c r="N79" s="12">
        <f t="shared" si="23"/>
        <v>4439</v>
      </c>
      <c r="O79" s="12">
        <v>463</v>
      </c>
      <c r="P79" s="16">
        <v>1105</v>
      </c>
      <c r="Q79" s="16">
        <v>1044</v>
      </c>
      <c r="R79" s="16">
        <v>922</v>
      </c>
      <c r="S79" s="16">
        <v>905</v>
      </c>
    </row>
    <row r="80" spans="1:19">
      <c r="A80" s="2">
        <v>6</v>
      </c>
      <c r="B80" s="70">
        <v>252</v>
      </c>
      <c r="C80" s="7" t="s">
        <v>214</v>
      </c>
      <c r="D80" s="7" t="s">
        <v>71</v>
      </c>
      <c r="E80" s="5">
        <f t="shared" si="16"/>
        <v>1177</v>
      </c>
      <c r="F80" s="33">
        <f t="shared" si="17"/>
        <v>6.74</v>
      </c>
      <c r="G80" s="6">
        <f t="shared" si="18"/>
        <v>611</v>
      </c>
      <c r="H80" s="33">
        <f t="shared" si="19"/>
        <v>0.85</v>
      </c>
      <c r="I80" s="6">
        <f t="shared" si="20"/>
        <v>232</v>
      </c>
      <c r="J80" s="33">
        <f t="shared" si="21"/>
        <v>21.22</v>
      </c>
      <c r="K80" s="6">
        <f t="shared" si="22"/>
        <v>334</v>
      </c>
      <c r="M80" s="2" t="s">
        <v>208</v>
      </c>
      <c r="N80" s="12">
        <f t="shared" si="23"/>
        <v>4428</v>
      </c>
      <c r="O80" s="12">
        <v>462</v>
      </c>
      <c r="P80" s="16">
        <v>1080</v>
      </c>
      <c r="Q80" s="16">
        <v>1020</v>
      </c>
      <c r="R80" s="16">
        <v>987</v>
      </c>
      <c r="S80" s="16">
        <v>879</v>
      </c>
    </row>
    <row r="81" spans="1:11">
      <c r="A81" s="2">
        <v>7</v>
      </c>
      <c r="B81" s="12">
        <v>2</v>
      </c>
      <c r="C81" s="2" t="s">
        <v>85</v>
      </c>
      <c r="D81" s="7" t="s">
        <v>74</v>
      </c>
      <c r="E81" s="5">
        <f t="shared" si="16"/>
        <v>1165</v>
      </c>
      <c r="F81" s="33">
        <f t="shared" si="17"/>
        <v>6.94</v>
      </c>
      <c r="G81" s="6">
        <f t="shared" si="18"/>
        <v>565</v>
      </c>
      <c r="H81" s="33">
        <f t="shared" si="19"/>
        <v>0.95</v>
      </c>
      <c r="I81" s="6">
        <f t="shared" si="20"/>
        <v>306</v>
      </c>
      <c r="J81" s="33">
        <f t="shared" si="21"/>
        <v>18.34</v>
      </c>
      <c r="K81" s="6">
        <f t="shared" si="22"/>
        <v>294</v>
      </c>
    </row>
    <row r="82" spans="1:11">
      <c r="A82" s="2">
        <v>8</v>
      </c>
      <c r="B82" s="70">
        <v>54</v>
      </c>
      <c r="C82" s="7" t="s">
        <v>108</v>
      </c>
      <c r="D82" s="7" t="s">
        <v>102</v>
      </c>
      <c r="E82" s="5">
        <f t="shared" si="16"/>
        <v>1161</v>
      </c>
      <c r="F82" s="33">
        <f t="shared" si="17"/>
        <v>6.96</v>
      </c>
      <c r="G82" s="6">
        <f t="shared" si="18"/>
        <v>560</v>
      </c>
      <c r="H82" s="33">
        <f t="shared" si="19"/>
        <v>0.9</v>
      </c>
      <c r="I82" s="6">
        <f t="shared" si="20"/>
        <v>269</v>
      </c>
      <c r="J82" s="33">
        <f t="shared" si="21"/>
        <v>21.05</v>
      </c>
      <c r="K82" s="6">
        <f t="shared" si="22"/>
        <v>332</v>
      </c>
    </row>
    <row r="83" spans="1:11">
      <c r="A83" s="2">
        <v>9</v>
      </c>
      <c r="B83" s="70">
        <v>58</v>
      </c>
      <c r="C83" s="7" t="s">
        <v>112</v>
      </c>
      <c r="D83" s="7" t="s">
        <v>102</v>
      </c>
      <c r="E83" s="5">
        <f t="shared" si="16"/>
        <v>1126</v>
      </c>
      <c r="F83" s="33">
        <f t="shared" si="17"/>
        <v>7.78</v>
      </c>
      <c r="G83" s="6">
        <f t="shared" si="18"/>
        <v>396</v>
      </c>
      <c r="H83" s="33">
        <f t="shared" si="19"/>
        <v>1.1000000000000001</v>
      </c>
      <c r="I83" s="6">
        <f t="shared" si="20"/>
        <v>416</v>
      </c>
      <c r="J83" s="33">
        <f t="shared" si="21"/>
        <v>19.760000000000002</v>
      </c>
      <c r="K83" s="6">
        <f t="shared" si="22"/>
        <v>314</v>
      </c>
    </row>
    <row r="84" spans="1:11">
      <c r="A84" s="2">
        <v>10</v>
      </c>
      <c r="B84" s="70">
        <v>193</v>
      </c>
      <c r="C84" s="7" t="s">
        <v>189</v>
      </c>
      <c r="D84" s="7" t="s">
        <v>183</v>
      </c>
      <c r="E84" s="5">
        <f t="shared" si="16"/>
        <v>1118</v>
      </c>
      <c r="F84" s="33">
        <f t="shared" si="17"/>
        <v>7.61</v>
      </c>
      <c r="G84" s="6">
        <f t="shared" si="18"/>
        <v>427</v>
      </c>
      <c r="H84" s="33">
        <f t="shared" si="19"/>
        <v>1.1000000000000001</v>
      </c>
      <c r="I84" s="6">
        <f t="shared" si="20"/>
        <v>416</v>
      </c>
      <c r="J84" s="33">
        <f t="shared" si="21"/>
        <v>17.11</v>
      </c>
      <c r="K84" s="6">
        <f t="shared" si="22"/>
        <v>275</v>
      </c>
    </row>
    <row r="85" spans="1:11">
      <c r="A85" s="2">
        <v>11</v>
      </c>
      <c r="B85" s="70">
        <v>253</v>
      </c>
      <c r="C85" s="7" t="s">
        <v>215</v>
      </c>
      <c r="D85" s="7" t="s">
        <v>71</v>
      </c>
      <c r="E85" s="5">
        <f t="shared" si="16"/>
        <v>1117</v>
      </c>
      <c r="F85" s="33">
        <f t="shared" si="17"/>
        <v>7.43</v>
      </c>
      <c r="G85" s="6">
        <f t="shared" si="18"/>
        <v>462</v>
      </c>
      <c r="H85" s="33">
        <f t="shared" si="19"/>
        <v>1.1000000000000001</v>
      </c>
      <c r="I85" s="6">
        <f t="shared" si="20"/>
        <v>416</v>
      </c>
      <c r="J85" s="33">
        <f t="shared" si="21"/>
        <v>14.84</v>
      </c>
      <c r="K85" s="6">
        <f t="shared" si="22"/>
        <v>239</v>
      </c>
    </row>
    <row r="86" spans="1:11">
      <c r="A86" s="2">
        <v>12</v>
      </c>
      <c r="B86" s="70">
        <v>138</v>
      </c>
      <c r="C86" s="7" t="s">
        <v>160</v>
      </c>
      <c r="D86" s="7" t="s">
        <v>68</v>
      </c>
      <c r="E86" s="5">
        <f t="shared" si="16"/>
        <v>1105</v>
      </c>
      <c r="F86" s="33">
        <f t="shared" si="17"/>
        <v>7.27</v>
      </c>
      <c r="G86" s="6">
        <f t="shared" si="18"/>
        <v>494</v>
      </c>
      <c r="H86" s="33">
        <f t="shared" si="19"/>
        <v>1</v>
      </c>
      <c r="I86" s="6">
        <f t="shared" si="20"/>
        <v>342</v>
      </c>
      <c r="J86" s="33">
        <f t="shared" si="21"/>
        <v>16.73</v>
      </c>
      <c r="K86" s="6">
        <f t="shared" si="22"/>
        <v>269</v>
      </c>
    </row>
    <row r="87" spans="1:11">
      <c r="A87" s="2">
        <v>13</v>
      </c>
      <c r="B87" s="70">
        <v>238</v>
      </c>
      <c r="C87" s="7" t="s">
        <v>210</v>
      </c>
      <c r="D87" s="7" t="s">
        <v>208</v>
      </c>
      <c r="E87" s="5">
        <f t="shared" si="16"/>
        <v>1080</v>
      </c>
      <c r="F87" s="33">
        <f t="shared" si="17"/>
        <v>8</v>
      </c>
      <c r="G87" s="6">
        <f t="shared" si="18"/>
        <v>358</v>
      </c>
      <c r="H87" s="33">
        <f t="shared" si="19"/>
        <v>1.1000000000000001</v>
      </c>
      <c r="I87" s="6">
        <f t="shared" si="20"/>
        <v>416</v>
      </c>
      <c r="J87" s="33">
        <f t="shared" si="21"/>
        <v>19.170000000000002</v>
      </c>
      <c r="K87" s="6">
        <f t="shared" si="22"/>
        <v>306</v>
      </c>
    </row>
    <row r="88" spans="1:11">
      <c r="A88" s="2">
        <v>14</v>
      </c>
      <c r="B88" s="70">
        <v>255</v>
      </c>
      <c r="C88" s="7" t="s">
        <v>217</v>
      </c>
      <c r="D88" s="7" t="s">
        <v>71</v>
      </c>
      <c r="E88" s="5">
        <f t="shared" si="16"/>
        <v>1073</v>
      </c>
      <c r="F88" s="33">
        <f t="shared" si="17"/>
        <v>7.53</v>
      </c>
      <c r="G88" s="6">
        <f t="shared" si="18"/>
        <v>442</v>
      </c>
      <c r="H88" s="33">
        <f t="shared" si="19"/>
        <v>1</v>
      </c>
      <c r="I88" s="6">
        <f t="shared" si="20"/>
        <v>342</v>
      </c>
      <c r="J88" s="33">
        <f t="shared" si="21"/>
        <v>18.010000000000002</v>
      </c>
      <c r="K88" s="6">
        <f t="shared" si="22"/>
        <v>289</v>
      </c>
    </row>
    <row r="89" spans="1:11" s="12" customFormat="1">
      <c r="A89" s="2">
        <v>15</v>
      </c>
      <c r="B89" s="70">
        <v>303</v>
      </c>
      <c r="C89" s="7" t="s">
        <v>245</v>
      </c>
      <c r="D89" s="7" t="s">
        <v>230</v>
      </c>
      <c r="E89" s="5">
        <f t="shared" si="16"/>
        <v>1046</v>
      </c>
      <c r="F89" s="33">
        <f t="shared" si="17"/>
        <v>7.26</v>
      </c>
      <c r="G89" s="6">
        <f t="shared" si="18"/>
        <v>496</v>
      </c>
      <c r="H89" s="33">
        <f t="shared" si="19"/>
        <v>0.95</v>
      </c>
      <c r="I89" s="6">
        <f t="shared" si="20"/>
        <v>306</v>
      </c>
      <c r="J89" s="33">
        <f t="shared" si="21"/>
        <v>15.13</v>
      </c>
      <c r="K89" s="6">
        <f t="shared" si="22"/>
        <v>244</v>
      </c>
    </row>
    <row r="90" spans="1:11" s="12" customFormat="1">
      <c r="A90" s="2">
        <v>16</v>
      </c>
      <c r="B90" s="70">
        <v>135</v>
      </c>
      <c r="C90" s="7" t="s">
        <v>157</v>
      </c>
      <c r="D90" s="7" t="s">
        <v>68</v>
      </c>
      <c r="E90" s="5">
        <f t="shared" si="16"/>
        <v>1044</v>
      </c>
      <c r="F90" s="33">
        <f t="shared" si="17"/>
        <v>8.17</v>
      </c>
      <c r="G90" s="6">
        <f t="shared" si="18"/>
        <v>330</v>
      </c>
      <c r="H90" s="33">
        <f t="shared" si="19"/>
        <v>1</v>
      </c>
      <c r="I90" s="6">
        <f t="shared" si="20"/>
        <v>342</v>
      </c>
      <c r="J90" s="33">
        <f t="shared" si="21"/>
        <v>24.07</v>
      </c>
      <c r="K90" s="6">
        <f t="shared" si="22"/>
        <v>372</v>
      </c>
    </row>
    <row r="91" spans="1:11" s="12" customFormat="1">
      <c r="A91" s="2">
        <v>17</v>
      </c>
      <c r="B91" s="70">
        <v>57</v>
      </c>
      <c r="C91" s="7" t="s">
        <v>111</v>
      </c>
      <c r="D91" s="7" t="s">
        <v>102</v>
      </c>
      <c r="E91" s="5">
        <f t="shared" si="16"/>
        <v>1041</v>
      </c>
      <c r="F91" s="33">
        <f t="shared" si="17"/>
        <v>7.44</v>
      </c>
      <c r="G91" s="6">
        <f t="shared" si="18"/>
        <v>460</v>
      </c>
      <c r="H91" s="33">
        <f t="shared" si="19"/>
        <v>1</v>
      </c>
      <c r="I91" s="6">
        <f t="shared" si="20"/>
        <v>342</v>
      </c>
      <c r="J91" s="33">
        <f t="shared" si="21"/>
        <v>14.8</v>
      </c>
      <c r="K91" s="6">
        <f t="shared" si="22"/>
        <v>239</v>
      </c>
    </row>
    <row r="92" spans="1:11" s="12" customFormat="1">
      <c r="A92" s="2">
        <v>18</v>
      </c>
      <c r="B92" s="70">
        <v>256</v>
      </c>
      <c r="C92" s="7" t="s">
        <v>218</v>
      </c>
      <c r="D92" s="7" t="s">
        <v>71</v>
      </c>
      <c r="E92" s="5">
        <f t="shared" si="16"/>
        <v>1023</v>
      </c>
      <c r="F92" s="33">
        <f t="shared" si="17"/>
        <v>7.95</v>
      </c>
      <c r="G92" s="6">
        <f t="shared" si="18"/>
        <v>366</v>
      </c>
      <c r="H92" s="33">
        <f t="shared" si="19"/>
        <v>1.05</v>
      </c>
      <c r="I92" s="6">
        <f t="shared" si="20"/>
        <v>379</v>
      </c>
      <c r="J92" s="33">
        <f t="shared" si="21"/>
        <v>17.32</v>
      </c>
      <c r="K92" s="6">
        <f t="shared" si="22"/>
        <v>278</v>
      </c>
    </row>
    <row r="93" spans="1:11" s="12" customFormat="1">
      <c r="A93" s="2">
        <v>19</v>
      </c>
      <c r="B93" s="70">
        <v>240</v>
      </c>
      <c r="C93" s="7" t="s">
        <v>212</v>
      </c>
      <c r="D93" s="7" t="s">
        <v>208</v>
      </c>
      <c r="E93" s="5">
        <f t="shared" si="16"/>
        <v>1020</v>
      </c>
      <c r="F93" s="33">
        <f t="shared" si="17"/>
        <v>7.37</v>
      </c>
      <c r="G93" s="6">
        <f t="shared" si="18"/>
        <v>474</v>
      </c>
      <c r="H93" s="33">
        <f t="shared" si="19"/>
        <v>1</v>
      </c>
      <c r="I93" s="6">
        <f t="shared" si="20"/>
        <v>342</v>
      </c>
      <c r="J93" s="33">
        <f t="shared" si="21"/>
        <v>12.78</v>
      </c>
      <c r="K93" s="6">
        <f t="shared" si="22"/>
        <v>204</v>
      </c>
    </row>
    <row r="94" spans="1:11" s="12" customFormat="1">
      <c r="A94" s="2">
        <v>20</v>
      </c>
      <c r="B94" s="70">
        <v>196</v>
      </c>
      <c r="C94" s="7" t="s">
        <v>192</v>
      </c>
      <c r="D94" s="7" t="s">
        <v>183</v>
      </c>
      <c r="E94" s="5">
        <f t="shared" si="16"/>
        <v>1002</v>
      </c>
      <c r="F94" s="33">
        <f t="shared" si="17"/>
        <v>7.66</v>
      </c>
      <c r="G94" s="6">
        <f t="shared" si="18"/>
        <v>418</v>
      </c>
      <c r="H94" s="33">
        <f t="shared" si="19"/>
        <v>0.9</v>
      </c>
      <c r="I94" s="6">
        <f t="shared" si="20"/>
        <v>269</v>
      </c>
      <c r="J94" s="33">
        <f t="shared" si="21"/>
        <v>19.79</v>
      </c>
      <c r="K94" s="6">
        <f t="shared" si="22"/>
        <v>315</v>
      </c>
    </row>
    <row r="95" spans="1:11">
      <c r="A95" s="2">
        <v>21</v>
      </c>
      <c r="B95" s="70">
        <v>237</v>
      </c>
      <c r="C95" s="7" t="s">
        <v>209</v>
      </c>
      <c r="D95" s="7" t="s">
        <v>208</v>
      </c>
      <c r="E95" s="5">
        <f t="shared" si="16"/>
        <v>987</v>
      </c>
      <c r="F95" s="33">
        <f t="shared" si="17"/>
        <v>7.61</v>
      </c>
      <c r="G95" s="6">
        <f t="shared" si="18"/>
        <v>427</v>
      </c>
      <c r="H95" s="33">
        <f t="shared" si="19"/>
        <v>0.95</v>
      </c>
      <c r="I95" s="6">
        <f t="shared" si="20"/>
        <v>306</v>
      </c>
      <c r="J95" s="33">
        <f t="shared" si="21"/>
        <v>15.75</v>
      </c>
      <c r="K95" s="6">
        <f t="shared" si="22"/>
        <v>254</v>
      </c>
    </row>
    <row r="96" spans="1:11">
      <c r="A96" s="2">
        <v>22</v>
      </c>
      <c r="B96" s="70">
        <v>56</v>
      </c>
      <c r="C96" s="7" t="s">
        <v>110</v>
      </c>
      <c r="D96" s="7" t="s">
        <v>102</v>
      </c>
      <c r="E96" s="5">
        <f t="shared" si="16"/>
        <v>979</v>
      </c>
      <c r="F96" s="33">
        <f t="shared" si="17"/>
        <v>7.82</v>
      </c>
      <c r="G96" s="6">
        <f t="shared" si="18"/>
        <v>389</v>
      </c>
      <c r="H96" s="33">
        <f t="shared" si="19"/>
        <v>0.9</v>
      </c>
      <c r="I96" s="6">
        <f t="shared" si="20"/>
        <v>269</v>
      </c>
      <c r="J96" s="33">
        <f t="shared" si="21"/>
        <v>20.239999999999998</v>
      </c>
      <c r="K96" s="6">
        <f t="shared" si="22"/>
        <v>321</v>
      </c>
    </row>
    <row r="97" spans="1:19">
      <c r="A97" s="2">
        <v>23</v>
      </c>
      <c r="B97" s="70">
        <v>192</v>
      </c>
      <c r="C97" s="7" t="s">
        <v>188</v>
      </c>
      <c r="D97" s="7" t="s">
        <v>183</v>
      </c>
      <c r="E97" s="5">
        <f t="shared" si="16"/>
        <v>935</v>
      </c>
      <c r="F97" s="33">
        <f t="shared" si="17"/>
        <v>7.66</v>
      </c>
      <c r="G97" s="6">
        <f t="shared" si="18"/>
        <v>418</v>
      </c>
      <c r="H97" s="33">
        <f t="shared" si="19"/>
        <v>1</v>
      </c>
      <c r="I97" s="6">
        <f t="shared" si="20"/>
        <v>342</v>
      </c>
      <c r="J97" s="33">
        <f t="shared" si="21"/>
        <v>11.16</v>
      </c>
      <c r="K97" s="6">
        <f t="shared" si="22"/>
        <v>175</v>
      </c>
    </row>
    <row r="98" spans="1:19">
      <c r="A98" s="2">
        <v>24</v>
      </c>
      <c r="B98" s="70">
        <v>139</v>
      </c>
      <c r="C98" s="7" t="s">
        <v>161</v>
      </c>
      <c r="D98" s="7" t="s">
        <v>68</v>
      </c>
      <c r="E98" s="5">
        <f t="shared" si="16"/>
        <v>922</v>
      </c>
      <c r="F98" s="33">
        <f t="shared" si="17"/>
        <v>7.73</v>
      </c>
      <c r="G98" s="6">
        <f t="shared" si="18"/>
        <v>405</v>
      </c>
      <c r="H98" s="33">
        <f t="shared" si="19"/>
        <v>0.95</v>
      </c>
      <c r="I98" s="6">
        <f t="shared" si="20"/>
        <v>306</v>
      </c>
      <c r="J98" s="33">
        <f t="shared" si="21"/>
        <v>13.15</v>
      </c>
      <c r="K98" s="6">
        <f t="shared" si="22"/>
        <v>211</v>
      </c>
    </row>
    <row r="99" spans="1:19">
      <c r="A99" s="2">
        <v>25</v>
      </c>
      <c r="B99" s="70">
        <v>301</v>
      </c>
      <c r="C99" s="7" t="s">
        <v>243</v>
      </c>
      <c r="D99" s="7" t="s">
        <v>230</v>
      </c>
      <c r="E99" s="5">
        <f t="shared" si="16"/>
        <v>922</v>
      </c>
      <c r="F99" s="33">
        <f t="shared" si="17"/>
        <v>8.15</v>
      </c>
      <c r="G99" s="6">
        <f t="shared" si="18"/>
        <v>333</v>
      </c>
      <c r="H99" s="33">
        <f t="shared" si="19"/>
        <v>0.95</v>
      </c>
      <c r="I99" s="6">
        <f t="shared" si="20"/>
        <v>306</v>
      </c>
      <c r="J99" s="33">
        <f t="shared" si="21"/>
        <v>17.62</v>
      </c>
      <c r="K99" s="6">
        <f t="shared" si="22"/>
        <v>283</v>
      </c>
    </row>
    <row r="100" spans="1:19">
      <c r="A100" s="2">
        <v>26</v>
      </c>
      <c r="B100" s="70">
        <v>302</v>
      </c>
      <c r="C100" s="7" t="s">
        <v>244</v>
      </c>
      <c r="D100" s="7" t="s">
        <v>230</v>
      </c>
      <c r="E100" s="5">
        <f t="shared" si="16"/>
        <v>911</v>
      </c>
      <c r="F100" s="33">
        <f t="shared" si="17"/>
        <v>7.79</v>
      </c>
      <c r="G100" s="6">
        <f t="shared" si="18"/>
        <v>394</v>
      </c>
      <c r="H100" s="33">
        <f t="shared" si="19"/>
        <v>1</v>
      </c>
      <c r="I100" s="6">
        <f t="shared" si="20"/>
        <v>342</v>
      </c>
      <c r="J100" s="33">
        <f t="shared" si="21"/>
        <v>11.19</v>
      </c>
      <c r="K100" s="6">
        <f t="shared" si="22"/>
        <v>175</v>
      </c>
    </row>
    <row r="101" spans="1:19">
      <c r="A101" s="2">
        <v>27</v>
      </c>
      <c r="B101" s="70">
        <v>136</v>
      </c>
      <c r="C101" s="7" t="s">
        <v>158</v>
      </c>
      <c r="D101" s="7" t="s">
        <v>68</v>
      </c>
      <c r="E101" s="5">
        <f t="shared" si="16"/>
        <v>905</v>
      </c>
      <c r="F101" s="33">
        <f t="shared" si="17"/>
        <v>7.72</v>
      </c>
      <c r="G101" s="6">
        <f t="shared" si="18"/>
        <v>407</v>
      </c>
      <c r="H101" s="33">
        <f t="shared" si="19"/>
        <v>0.9</v>
      </c>
      <c r="I101" s="6">
        <f t="shared" si="20"/>
        <v>269</v>
      </c>
      <c r="J101" s="33">
        <f t="shared" si="21"/>
        <v>14.21</v>
      </c>
      <c r="K101" s="6">
        <f t="shared" si="22"/>
        <v>229</v>
      </c>
    </row>
    <row r="102" spans="1:19">
      <c r="A102" s="2">
        <v>28</v>
      </c>
      <c r="B102" s="70">
        <v>55</v>
      </c>
      <c r="C102" s="7" t="s">
        <v>109</v>
      </c>
      <c r="D102" s="7" t="s">
        <v>102</v>
      </c>
      <c r="E102" s="5">
        <f t="shared" si="16"/>
        <v>894</v>
      </c>
      <c r="F102" s="33">
        <f t="shared" si="17"/>
        <v>7.93</v>
      </c>
      <c r="G102" s="6">
        <f t="shared" si="18"/>
        <v>370</v>
      </c>
      <c r="H102" s="33">
        <f t="shared" si="19"/>
        <v>0.9</v>
      </c>
      <c r="I102" s="6">
        <f t="shared" si="20"/>
        <v>269</v>
      </c>
      <c r="J102" s="33">
        <f t="shared" si="21"/>
        <v>15.82</v>
      </c>
      <c r="K102" s="6">
        <f t="shared" si="22"/>
        <v>255</v>
      </c>
    </row>
    <row r="103" spans="1:19">
      <c r="A103" s="2">
        <v>29</v>
      </c>
      <c r="B103" s="70">
        <v>236</v>
      </c>
      <c r="C103" s="7" t="s">
        <v>207</v>
      </c>
      <c r="D103" s="7" t="s">
        <v>208</v>
      </c>
      <c r="E103" s="5">
        <f t="shared" si="16"/>
        <v>879</v>
      </c>
      <c r="F103" s="33">
        <f t="shared" si="17"/>
        <v>7.76</v>
      </c>
      <c r="G103" s="6">
        <f t="shared" si="18"/>
        <v>400</v>
      </c>
      <c r="H103" s="33">
        <f t="shared" si="19"/>
        <v>0.9</v>
      </c>
      <c r="I103" s="6">
        <f t="shared" si="20"/>
        <v>269</v>
      </c>
      <c r="J103" s="33">
        <f t="shared" si="21"/>
        <v>13.1</v>
      </c>
      <c r="K103" s="6">
        <f t="shared" si="22"/>
        <v>210</v>
      </c>
    </row>
    <row r="104" spans="1:19">
      <c r="A104" s="2">
        <v>30</v>
      </c>
      <c r="B104" s="70">
        <v>254</v>
      </c>
      <c r="C104" s="7" t="s">
        <v>216</v>
      </c>
      <c r="D104" s="7" t="s">
        <v>71</v>
      </c>
      <c r="E104" s="5">
        <f t="shared" si="16"/>
        <v>845</v>
      </c>
      <c r="F104" s="33">
        <f t="shared" si="17"/>
        <v>7.81</v>
      </c>
      <c r="G104" s="6">
        <f t="shared" si="18"/>
        <v>391</v>
      </c>
      <c r="H104" s="33">
        <f t="shared" si="19"/>
        <v>0.9</v>
      </c>
      <c r="I104" s="6">
        <f t="shared" si="20"/>
        <v>269</v>
      </c>
      <c r="J104" s="33">
        <f t="shared" si="21"/>
        <v>11.7</v>
      </c>
      <c r="K104" s="6">
        <f t="shared" si="22"/>
        <v>185</v>
      </c>
    </row>
    <row r="105" spans="1:19">
      <c r="A105" s="2">
        <v>31</v>
      </c>
      <c r="B105" s="70">
        <v>239</v>
      </c>
      <c r="C105" s="7" t="s">
        <v>211</v>
      </c>
      <c r="D105" s="7" t="s">
        <v>208</v>
      </c>
      <c r="E105" s="5">
        <f t="shared" si="16"/>
        <v>704</v>
      </c>
      <c r="F105" s="33">
        <f t="shared" si="17"/>
        <v>8.31</v>
      </c>
      <c r="G105" s="6">
        <f t="shared" si="18"/>
        <v>307</v>
      </c>
      <c r="H105" s="33">
        <f t="shared" si="19"/>
        <v>0.85</v>
      </c>
      <c r="I105" s="6">
        <f t="shared" si="20"/>
        <v>232</v>
      </c>
      <c r="J105" s="33">
        <f t="shared" si="21"/>
        <v>10.64</v>
      </c>
      <c r="K105" s="6">
        <f t="shared" si="22"/>
        <v>165</v>
      </c>
    </row>
    <row r="106" spans="1:19">
      <c r="A106" s="2">
        <v>32</v>
      </c>
      <c r="B106" s="70">
        <v>137</v>
      </c>
      <c r="C106" s="90" t="s">
        <v>159</v>
      </c>
      <c r="D106" s="90" t="s">
        <v>68</v>
      </c>
      <c r="E106" s="45">
        <f t="shared" si="16"/>
        <v>0</v>
      </c>
      <c r="F106" s="33">
        <f t="shared" si="17"/>
        <v>0</v>
      </c>
      <c r="G106" s="6">
        <f t="shared" si="18"/>
        <v>0</v>
      </c>
      <c r="H106" s="46">
        <f t="shared" si="19"/>
        <v>0</v>
      </c>
      <c r="I106" s="47">
        <f t="shared" si="20"/>
        <v>0</v>
      </c>
      <c r="J106" s="33">
        <f t="shared" si="21"/>
        <v>0</v>
      </c>
      <c r="K106" s="6">
        <f t="shared" si="22"/>
        <v>0</v>
      </c>
    </row>
    <row r="107" spans="1:19">
      <c r="E107" s="31"/>
      <c r="G107" s="32"/>
      <c r="H107" s="33"/>
      <c r="I107" s="32"/>
      <c r="J107" s="33"/>
      <c r="K107" s="32"/>
    </row>
    <row r="108" spans="1:19">
      <c r="A108" s="11" t="s">
        <v>9</v>
      </c>
      <c r="E108" s="31"/>
      <c r="G108" s="32"/>
      <c r="H108" s="33"/>
      <c r="I108" s="32"/>
      <c r="J108" s="33"/>
      <c r="K108" s="32"/>
    </row>
    <row r="109" spans="1:19">
      <c r="A109" s="3" t="s">
        <v>0</v>
      </c>
      <c r="B109" s="39"/>
      <c r="C109" s="39" t="s">
        <v>1</v>
      </c>
      <c r="D109" s="40" t="s">
        <v>11</v>
      </c>
      <c r="E109" s="34" t="s">
        <v>2</v>
      </c>
      <c r="F109" s="36" t="s">
        <v>7</v>
      </c>
      <c r="G109" s="35" t="s">
        <v>3</v>
      </c>
      <c r="H109" s="36" t="s">
        <v>4</v>
      </c>
      <c r="I109" s="35" t="s">
        <v>3</v>
      </c>
      <c r="J109" s="36" t="s">
        <v>6</v>
      </c>
      <c r="K109" s="35" t="s">
        <v>3</v>
      </c>
      <c r="M109" s="1" t="s">
        <v>16</v>
      </c>
      <c r="N109" s="1" t="s">
        <v>2</v>
      </c>
      <c r="O109" s="2" t="s">
        <v>17</v>
      </c>
      <c r="P109" s="2" t="s">
        <v>18</v>
      </c>
      <c r="Q109" s="2" t="s">
        <v>19</v>
      </c>
      <c r="R109" s="2" t="s">
        <v>20</v>
      </c>
      <c r="S109" s="2" t="s">
        <v>21</v>
      </c>
    </row>
    <row r="110" spans="1:19">
      <c r="A110" s="2">
        <v>1</v>
      </c>
      <c r="B110" s="83">
        <v>50</v>
      </c>
      <c r="C110" s="84" t="s">
        <v>104</v>
      </c>
      <c r="D110" s="84" t="s">
        <v>102</v>
      </c>
      <c r="E110" s="45">
        <f t="shared" ref="E110:E140" si="24">G110+I110+K110</f>
        <v>1084</v>
      </c>
      <c r="F110" s="46">
        <f t="shared" ref="F110:F140" si="25">VLOOKUP(B110,MPC_40m,4,FALSE)</f>
        <v>7.58</v>
      </c>
      <c r="G110" s="47">
        <f t="shared" ref="G110:G140" si="26">MAX(0,IF(F110 &gt; 0,INT(10834/(F110)-996),0))</f>
        <v>433</v>
      </c>
      <c r="H110" s="46">
        <f t="shared" ref="H110:H140" si="27">VLOOKUP(B110,MPC_ver,7,FALSE)</f>
        <v>3.14</v>
      </c>
      <c r="I110" s="47">
        <f t="shared" ref="I110:I140" si="28">MAX(0,IF(H110=0,0,IF(H110 &lt;=4.41,INT((H110-1.91)*200+100.5),INT(887.99*SQRT(H110)-1264.5))))</f>
        <v>346</v>
      </c>
      <c r="J110" s="46">
        <f t="shared" ref="J110:J140" si="29">VLOOKUP(B110,MPC_bal,7,FALSE)</f>
        <v>19.14</v>
      </c>
      <c r="K110" s="47">
        <f t="shared" ref="K110:K140" si="30">MAX(0,IF(J110 &gt; 0,INT(126*SQRT(J110)-245.5),0))</f>
        <v>305</v>
      </c>
      <c r="M110" s="9" t="s">
        <v>69</v>
      </c>
      <c r="N110" s="2">
        <f t="shared" ref="N110:N115" si="31">SUM(O110:S110)</f>
        <v>4431</v>
      </c>
      <c r="O110" s="2">
        <v>440</v>
      </c>
      <c r="P110" s="16">
        <v>1078</v>
      </c>
      <c r="Q110" s="16">
        <v>1015</v>
      </c>
      <c r="R110" s="16">
        <v>953</v>
      </c>
      <c r="S110" s="16">
        <v>945</v>
      </c>
    </row>
    <row r="111" spans="1:19">
      <c r="A111" s="2">
        <v>2</v>
      </c>
      <c r="B111" s="83">
        <v>99</v>
      </c>
      <c r="C111" s="84" t="s">
        <v>137</v>
      </c>
      <c r="D111" s="84" t="s">
        <v>69</v>
      </c>
      <c r="E111" s="45">
        <f t="shared" si="24"/>
        <v>1078</v>
      </c>
      <c r="F111" s="46">
        <f t="shared" si="25"/>
        <v>7.21</v>
      </c>
      <c r="G111" s="47">
        <f t="shared" si="26"/>
        <v>506</v>
      </c>
      <c r="H111" s="46">
        <f t="shared" si="27"/>
        <v>3.2</v>
      </c>
      <c r="I111" s="47">
        <f t="shared" si="28"/>
        <v>358</v>
      </c>
      <c r="J111" s="46">
        <f t="shared" si="29"/>
        <v>13.32</v>
      </c>
      <c r="K111" s="47">
        <f t="shared" si="30"/>
        <v>214</v>
      </c>
      <c r="M111" s="9" t="s">
        <v>230</v>
      </c>
      <c r="N111" s="2">
        <f t="shared" si="31"/>
        <v>3888</v>
      </c>
      <c r="O111" s="2">
        <v>376</v>
      </c>
      <c r="P111" s="12">
        <v>984</v>
      </c>
      <c r="Q111" s="12">
        <v>856</v>
      </c>
      <c r="R111" s="12">
        <v>846</v>
      </c>
      <c r="S111" s="12">
        <v>826</v>
      </c>
    </row>
    <row r="112" spans="1:19">
      <c r="A112" s="2">
        <v>3</v>
      </c>
      <c r="B112" s="12">
        <v>341</v>
      </c>
      <c r="C112" s="84" t="s">
        <v>258</v>
      </c>
      <c r="D112" s="84" t="s">
        <v>94</v>
      </c>
      <c r="E112" s="45">
        <f t="shared" si="24"/>
        <v>1071</v>
      </c>
      <c r="F112" s="46">
        <f t="shared" si="25"/>
        <v>7.39</v>
      </c>
      <c r="G112" s="47">
        <f t="shared" si="26"/>
        <v>470</v>
      </c>
      <c r="H112" s="46">
        <f t="shared" si="27"/>
        <v>3.22</v>
      </c>
      <c r="I112" s="47">
        <f t="shared" si="28"/>
        <v>362</v>
      </c>
      <c r="J112" s="46">
        <f t="shared" si="29"/>
        <v>14.81</v>
      </c>
      <c r="K112" s="47">
        <f t="shared" si="30"/>
        <v>239</v>
      </c>
      <c r="M112" s="2" t="s">
        <v>183</v>
      </c>
      <c r="N112" s="2">
        <f t="shared" si="31"/>
        <v>3808</v>
      </c>
      <c r="O112" s="2">
        <v>350</v>
      </c>
      <c r="P112" s="16">
        <v>1025</v>
      </c>
      <c r="Q112" s="16">
        <v>862</v>
      </c>
      <c r="R112" s="12">
        <v>821</v>
      </c>
      <c r="S112" s="12">
        <v>750</v>
      </c>
    </row>
    <row r="113" spans="1:19">
      <c r="A113" s="2">
        <v>4</v>
      </c>
      <c r="B113" s="70">
        <v>182</v>
      </c>
      <c r="C113" s="70" t="s">
        <v>182</v>
      </c>
      <c r="D113" s="70" t="s">
        <v>183</v>
      </c>
      <c r="E113" s="45">
        <f t="shared" si="24"/>
        <v>1025</v>
      </c>
      <c r="F113" s="46">
        <f t="shared" si="25"/>
        <v>8.18</v>
      </c>
      <c r="G113" s="47">
        <f t="shared" si="26"/>
        <v>328</v>
      </c>
      <c r="H113" s="46">
        <f t="shared" si="27"/>
        <v>2.68</v>
      </c>
      <c r="I113" s="47">
        <f t="shared" si="28"/>
        <v>254</v>
      </c>
      <c r="J113" s="46">
        <f t="shared" si="29"/>
        <v>29.88</v>
      </c>
      <c r="K113" s="47">
        <f t="shared" si="30"/>
        <v>443</v>
      </c>
      <c r="M113" s="2" t="s">
        <v>102</v>
      </c>
      <c r="N113" s="2">
        <f t="shared" si="31"/>
        <v>3775</v>
      </c>
      <c r="O113" s="2">
        <v>342</v>
      </c>
      <c r="P113" s="16">
        <v>1084</v>
      </c>
      <c r="Q113" s="16">
        <v>912</v>
      </c>
      <c r="R113" s="16">
        <v>770</v>
      </c>
      <c r="S113" s="16">
        <v>667</v>
      </c>
    </row>
    <row r="114" spans="1:19">
      <c r="A114" s="2">
        <v>5</v>
      </c>
      <c r="B114" s="83">
        <v>97</v>
      </c>
      <c r="C114" s="84" t="s">
        <v>135</v>
      </c>
      <c r="D114" s="84" t="s">
        <v>69</v>
      </c>
      <c r="E114" s="45">
        <f t="shared" si="24"/>
        <v>1015</v>
      </c>
      <c r="F114" s="46">
        <f t="shared" si="25"/>
        <v>7.74</v>
      </c>
      <c r="G114" s="47">
        <f t="shared" si="26"/>
        <v>403</v>
      </c>
      <c r="H114" s="46">
        <f t="shared" si="27"/>
        <v>3.16</v>
      </c>
      <c r="I114" s="47">
        <f t="shared" si="28"/>
        <v>350</v>
      </c>
      <c r="J114" s="46">
        <f t="shared" si="29"/>
        <v>16.25</v>
      </c>
      <c r="K114" s="47">
        <f t="shared" si="30"/>
        <v>262</v>
      </c>
      <c r="M114" s="9" t="s">
        <v>174</v>
      </c>
      <c r="N114" s="2">
        <f t="shared" si="31"/>
        <v>3043</v>
      </c>
      <c r="O114" s="2">
        <v>321</v>
      </c>
      <c r="P114" s="16">
        <v>797</v>
      </c>
      <c r="Q114" s="16">
        <v>785</v>
      </c>
      <c r="R114" s="16">
        <v>574</v>
      </c>
      <c r="S114" s="16">
        <v>566</v>
      </c>
    </row>
    <row r="115" spans="1:19">
      <c r="A115" s="2">
        <v>6</v>
      </c>
      <c r="B115" s="12">
        <v>330</v>
      </c>
      <c r="C115" s="84" t="s">
        <v>256</v>
      </c>
      <c r="D115" s="84" t="s">
        <v>230</v>
      </c>
      <c r="E115" s="45">
        <f t="shared" si="24"/>
        <v>984</v>
      </c>
      <c r="F115" s="46">
        <f t="shared" si="25"/>
        <v>7.9</v>
      </c>
      <c r="G115" s="47">
        <f t="shared" si="26"/>
        <v>375</v>
      </c>
      <c r="H115" s="46">
        <f t="shared" si="27"/>
        <v>3.01</v>
      </c>
      <c r="I115" s="47">
        <f t="shared" si="28"/>
        <v>320</v>
      </c>
      <c r="J115" s="46">
        <f t="shared" si="29"/>
        <v>18.059999999999999</v>
      </c>
      <c r="K115" s="47">
        <f t="shared" si="30"/>
        <v>289</v>
      </c>
      <c r="M115" s="2" t="s">
        <v>71</v>
      </c>
      <c r="N115" s="2">
        <f t="shared" si="31"/>
        <v>2137</v>
      </c>
      <c r="O115" s="2">
        <v>262</v>
      </c>
      <c r="P115" s="12">
        <v>717</v>
      </c>
      <c r="Q115" s="12">
        <v>618</v>
      </c>
      <c r="R115" s="12">
        <v>540</v>
      </c>
      <c r="S115" s="12">
        <v>0</v>
      </c>
    </row>
    <row r="116" spans="1:19">
      <c r="A116" s="2">
        <v>7</v>
      </c>
      <c r="B116" s="12">
        <v>95</v>
      </c>
      <c r="C116" s="84" t="s">
        <v>133</v>
      </c>
      <c r="D116" s="84" t="s">
        <v>69</v>
      </c>
      <c r="E116" s="45">
        <f t="shared" si="24"/>
        <v>953</v>
      </c>
      <c r="F116" s="46">
        <f t="shared" si="25"/>
        <v>7.77</v>
      </c>
      <c r="G116" s="47">
        <f t="shared" si="26"/>
        <v>398</v>
      </c>
      <c r="H116" s="46">
        <f t="shared" si="27"/>
        <v>3.32</v>
      </c>
      <c r="I116" s="47">
        <f t="shared" si="28"/>
        <v>382</v>
      </c>
      <c r="J116" s="46">
        <f t="shared" si="29"/>
        <v>11.05</v>
      </c>
      <c r="K116" s="47">
        <f t="shared" si="30"/>
        <v>173</v>
      </c>
    </row>
    <row r="117" spans="1:19">
      <c r="A117" s="2">
        <v>8</v>
      </c>
      <c r="B117" s="83">
        <v>100</v>
      </c>
      <c r="C117" s="70" t="s">
        <v>138</v>
      </c>
      <c r="D117" s="84" t="s">
        <v>69</v>
      </c>
      <c r="E117" s="45">
        <f t="shared" si="24"/>
        <v>945</v>
      </c>
      <c r="F117" s="46">
        <f t="shared" si="25"/>
        <v>7.79</v>
      </c>
      <c r="G117" s="47">
        <f t="shared" si="26"/>
        <v>394</v>
      </c>
      <c r="H117" s="46">
        <f t="shared" si="27"/>
        <v>3.02</v>
      </c>
      <c r="I117" s="47">
        <f t="shared" si="28"/>
        <v>322</v>
      </c>
      <c r="J117" s="46">
        <f t="shared" si="29"/>
        <v>14.23</v>
      </c>
      <c r="K117" s="47">
        <f t="shared" si="30"/>
        <v>229</v>
      </c>
    </row>
    <row r="118" spans="1:19">
      <c r="A118" s="2">
        <v>9</v>
      </c>
      <c r="B118" s="83">
        <v>51</v>
      </c>
      <c r="C118" s="84" t="s">
        <v>105</v>
      </c>
      <c r="D118" s="84" t="s">
        <v>102</v>
      </c>
      <c r="E118" s="45">
        <f t="shared" si="24"/>
        <v>912</v>
      </c>
      <c r="F118" s="46">
        <f t="shared" si="25"/>
        <v>7.95</v>
      </c>
      <c r="G118" s="47">
        <f t="shared" si="26"/>
        <v>366</v>
      </c>
      <c r="H118" s="46">
        <f t="shared" si="27"/>
        <v>2.94</v>
      </c>
      <c r="I118" s="47">
        <f t="shared" si="28"/>
        <v>306</v>
      </c>
      <c r="J118" s="46">
        <f t="shared" si="29"/>
        <v>14.85</v>
      </c>
      <c r="K118" s="47">
        <f t="shared" si="30"/>
        <v>240</v>
      </c>
    </row>
    <row r="119" spans="1:19" s="12" customFormat="1">
      <c r="A119" s="2">
        <v>10</v>
      </c>
      <c r="B119" s="70">
        <v>183</v>
      </c>
      <c r="C119" s="70" t="s">
        <v>184</v>
      </c>
      <c r="D119" s="70" t="s">
        <v>183</v>
      </c>
      <c r="E119" s="45">
        <f t="shared" si="24"/>
        <v>862</v>
      </c>
      <c r="F119" s="46">
        <f t="shared" si="25"/>
        <v>8.0500000000000007</v>
      </c>
      <c r="G119" s="47">
        <f t="shared" si="26"/>
        <v>349</v>
      </c>
      <c r="H119" s="46">
        <f t="shared" si="27"/>
        <v>2.86</v>
      </c>
      <c r="I119" s="47">
        <f t="shared" si="28"/>
        <v>290</v>
      </c>
      <c r="J119" s="46">
        <f t="shared" si="29"/>
        <v>13.88</v>
      </c>
      <c r="K119" s="47">
        <f t="shared" si="30"/>
        <v>223</v>
      </c>
    </row>
    <row r="120" spans="1:19" s="12" customFormat="1">
      <c r="A120" s="2">
        <v>11</v>
      </c>
      <c r="B120" s="83">
        <v>96</v>
      </c>
      <c r="C120" s="70" t="s">
        <v>134</v>
      </c>
      <c r="D120" s="84" t="s">
        <v>69</v>
      </c>
      <c r="E120" s="45">
        <f t="shared" si="24"/>
        <v>859</v>
      </c>
      <c r="F120" s="46">
        <f t="shared" si="25"/>
        <v>8.35</v>
      </c>
      <c r="G120" s="47">
        <f t="shared" si="26"/>
        <v>301</v>
      </c>
      <c r="H120" s="46">
        <f t="shared" si="27"/>
        <v>2.67</v>
      </c>
      <c r="I120" s="47">
        <f t="shared" si="28"/>
        <v>252</v>
      </c>
      <c r="J120" s="46">
        <f t="shared" si="29"/>
        <v>19.18</v>
      </c>
      <c r="K120" s="47">
        <f t="shared" si="30"/>
        <v>306</v>
      </c>
    </row>
    <row r="121" spans="1:19" s="12" customFormat="1">
      <c r="A121" s="2">
        <v>12</v>
      </c>
      <c r="B121" s="12">
        <v>331</v>
      </c>
      <c r="C121" s="84" t="s">
        <v>257</v>
      </c>
      <c r="D121" s="84" t="s">
        <v>230</v>
      </c>
      <c r="E121" s="45">
        <f t="shared" si="24"/>
        <v>856</v>
      </c>
      <c r="F121" s="46">
        <f t="shared" si="25"/>
        <v>7.66</v>
      </c>
      <c r="G121" s="47">
        <f t="shared" si="26"/>
        <v>418</v>
      </c>
      <c r="H121" s="46">
        <f t="shared" si="27"/>
        <v>2.8</v>
      </c>
      <c r="I121" s="47">
        <f t="shared" si="28"/>
        <v>278</v>
      </c>
      <c r="J121" s="46">
        <f t="shared" si="29"/>
        <v>10.39</v>
      </c>
      <c r="K121" s="47">
        <f t="shared" si="30"/>
        <v>160</v>
      </c>
    </row>
    <row r="122" spans="1:19" s="12" customFormat="1">
      <c r="A122" s="2">
        <v>13</v>
      </c>
      <c r="B122" s="12">
        <v>329</v>
      </c>
      <c r="C122" s="84" t="s">
        <v>255</v>
      </c>
      <c r="D122" s="84" t="s">
        <v>230</v>
      </c>
      <c r="E122" s="45">
        <f t="shared" si="24"/>
        <v>846</v>
      </c>
      <c r="F122" s="46">
        <f t="shared" si="25"/>
        <v>7.96</v>
      </c>
      <c r="G122" s="47">
        <f t="shared" si="26"/>
        <v>365</v>
      </c>
      <c r="H122" s="46">
        <f t="shared" si="27"/>
        <v>2.71</v>
      </c>
      <c r="I122" s="47">
        <f t="shared" si="28"/>
        <v>260</v>
      </c>
      <c r="J122" s="46">
        <f t="shared" si="29"/>
        <v>13.71</v>
      </c>
      <c r="K122" s="47">
        <f t="shared" si="30"/>
        <v>221</v>
      </c>
    </row>
    <row r="123" spans="1:19" s="12" customFormat="1">
      <c r="A123" s="2">
        <v>14</v>
      </c>
      <c r="B123" s="12">
        <v>328</v>
      </c>
      <c r="C123" s="84" t="s">
        <v>254</v>
      </c>
      <c r="D123" s="84" t="s">
        <v>230</v>
      </c>
      <c r="E123" s="45">
        <f t="shared" si="24"/>
        <v>826</v>
      </c>
      <c r="F123" s="46">
        <f t="shared" si="25"/>
        <v>7.93</v>
      </c>
      <c r="G123" s="47">
        <f t="shared" si="26"/>
        <v>370</v>
      </c>
      <c r="H123" s="46">
        <f t="shared" si="27"/>
        <v>2.64</v>
      </c>
      <c r="I123" s="47">
        <f t="shared" si="28"/>
        <v>246</v>
      </c>
      <c r="J123" s="46">
        <f t="shared" si="29"/>
        <v>13.07</v>
      </c>
      <c r="K123" s="47">
        <f t="shared" si="30"/>
        <v>210</v>
      </c>
    </row>
    <row r="124" spans="1:19" s="12" customFormat="1">
      <c r="A124" s="2">
        <v>15</v>
      </c>
      <c r="B124" s="70">
        <v>184</v>
      </c>
      <c r="C124" s="84" t="s">
        <v>185</v>
      </c>
      <c r="D124" s="84" t="s">
        <v>183</v>
      </c>
      <c r="E124" s="45">
        <f t="shared" si="24"/>
        <v>821</v>
      </c>
      <c r="F124" s="46">
        <f t="shared" si="25"/>
        <v>8.08</v>
      </c>
      <c r="G124" s="47">
        <f t="shared" si="26"/>
        <v>344</v>
      </c>
      <c r="H124" s="46">
        <f t="shared" si="27"/>
        <v>2.81</v>
      </c>
      <c r="I124" s="47">
        <f t="shared" si="28"/>
        <v>280</v>
      </c>
      <c r="J124" s="46">
        <f t="shared" si="29"/>
        <v>12.38</v>
      </c>
      <c r="K124" s="47">
        <f t="shared" si="30"/>
        <v>197</v>
      </c>
    </row>
    <row r="125" spans="1:19" s="12" customFormat="1">
      <c r="A125" s="68">
        <v>16</v>
      </c>
      <c r="B125" s="70">
        <v>159</v>
      </c>
      <c r="C125" s="70" t="s">
        <v>177</v>
      </c>
      <c r="D125" s="70" t="s">
        <v>174</v>
      </c>
      <c r="E125" s="45">
        <f t="shared" si="24"/>
        <v>797</v>
      </c>
      <c r="F125" s="46">
        <f t="shared" si="25"/>
        <v>8.26</v>
      </c>
      <c r="G125" s="47">
        <f t="shared" si="26"/>
        <v>315</v>
      </c>
      <c r="H125" s="46">
        <f t="shared" si="27"/>
        <v>2.4700000000000002</v>
      </c>
      <c r="I125" s="47">
        <f t="shared" si="28"/>
        <v>212</v>
      </c>
      <c r="J125" s="46">
        <f t="shared" si="29"/>
        <v>16.760000000000002</v>
      </c>
      <c r="K125" s="47">
        <f t="shared" si="30"/>
        <v>270</v>
      </c>
    </row>
    <row r="126" spans="1:19" s="12" customFormat="1">
      <c r="A126" s="2">
        <v>17</v>
      </c>
      <c r="B126" s="83">
        <v>155</v>
      </c>
      <c r="C126" s="84" t="s">
        <v>173</v>
      </c>
      <c r="D126" s="84" t="s">
        <v>174</v>
      </c>
      <c r="E126" s="45">
        <f t="shared" si="24"/>
        <v>785</v>
      </c>
      <c r="F126" s="46">
        <f t="shared" si="25"/>
        <v>8.2219999999999995</v>
      </c>
      <c r="G126" s="47">
        <f t="shared" si="26"/>
        <v>321</v>
      </c>
      <c r="H126" s="46">
        <f t="shared" si="27"/>
        <v>2.71</v>
      </c>
      <c r="I126" s="47">
        <f t="shared" si="28"/>
        <v>260</v>
      </c>
      <c r="J126" s="46">
        <f t="shared" si="29"/>
        <v>12.77</v>
      </c>
      <c r="K126" s="47">
        <f t="shared" si="30"/>
        <v>204</v>
      </c>
    </row>
    <row r="127" spans="1:19" s="12" customFormat="1">
      <c r="A127" s="2">
        <v>18</v>
      </c>
      <c r="B127" s="12">
        <v>327</v>
      </c>
      <c r="C127" s="84" t="s">
        <v>253</v>
      </c>
      <c r="D127" s="84" t="s">
        <v>230</v>
      </c>
      <c r="E127" s="45">
        <f t="shared" si="24"/>
        <v>770</v>
      </c>
      <c r="F127" s="46">
        <f t="shared" si="25"/>
        <v>8.08</v>
      </c>
      <c r="G127" s="47">
        <f t="shared" si="26"/>
        <v>344</v>
      </c>
      <c r="H127" s="46">
        <f t="shared" si="27"/>
        <v>2.64</v>
      </c>
      <c r="I127" s="47">
        <f t="shared" si="28"/>
        <v>246</v>
      </c>
      <c r="J127" s="46">
        <f t="shared" si="29"/>
        <v>11.42</v>
      </c>
      <c r="K127" s="47">
        <f t="shared" si="30"/>
        <v>180</v>
      </c>
    </row>
    <row r="128" spans="1:19">
      <c r="A128" s="2">
        <v>19</v>
      </c>
      <c r="B128" s="83">
        <v>49</v>
      </c>
      <c r="C128" s="84" t="s">
        <v>103</v>
      </c>
      <c r="D128" s="84" t="s">
        <v>102</v>
      </c>
      <c r="E128" s="45">
        <f t="shared" si="24"/>
        <v>770</v>
      </c>
      <c r="F128" s="46">
        <f t="shared" si="25"/>
        <v>8.4499999999999993</v>
      </c>
      <c r="G128" s="47">
        <f t="shared" si="26"/>
        <v>286</v>
      </c>
      <c r="H128" s="46">
        <f t="shared" si="27"/>
        <v>2.67</v>
      </c>
      <c r="I128" s="47">
        <f t="shared" si="28"/>
        <v>252</v>
      </c>
      <c r="J128" s="46">
        <f t="shared" si="29"/>
        <v>14.41</v>
      </c>
      <c r="K128" s="47">
        <f t="shared" si="30"/>
        <v>232</v>
      </c>
    </row>
    <row r="129" spans="1:11">
      <c r="A129" s="2">
        <v>20</v>
      </c>
      <c r="B129" s="83">
        <v>186</v>
      </c>
      <c r="C129" s="84" t="s">
        <v>187</v>
      </c>
      <c r="D129" s="84" t="s">
        <v>183</v>
      </c>
      <c r="E129" s="45">
        <f t="shared" si="24"/>
        <v>750</v>
      </c>
      <c r="F129" s="46">
        <f t="shared" si="25"/>
        <v>8.41</v>
      </c>
      <c r="G129" s="47">
        <f t="shared" si="26"/>
        <v>292</v>
      </c>
      <c r="H129" s="46">
        <f t="shared" si="27"/>
        <v>2.72</v>
      </c>
      <c r="I129" s="47">
        <f t="shared" si="28"/>
        <v>262</v>
      </c>
      <c r="J129" s="46">
        <f t="shared" si="29"/>
        <v>12.29</v>
      </c>
      <c r="K129" s="47">
        <f t="shared" si="30"/>
        <v>196</v>
      </c>
    </row>
    <row r="130" spans="1:11">
      <c r="A130" s="2">
        <v>21</v>
      </c>
      <c r="B130" s="83">
        <v>185</v>
      </c>
      <c r="C130" s="70" t="s">
        <v>186</v>
      </c>
      <c r="D130" s="84" t="s">
        <v>183</v>
      </c>
      <c r="E130" s="45">
        <f t="shared" si="24"/>
        <v>725</v>
      </c>
      <c r="F130" s="46">
        <f t="shared" si="25"/>
        <v>8.19</v>
      </c>
      <c r="G130" s="47">
        <f t="shared" si="26"/>
        <v>326</v>
      </c>
      <c r="H130" s="46">
        <f t="shared" si="27"/>
        <v>2.4900000000000002</v>
      </c>
      <c r="I130" s="47">
        <f t="shared" si="28"/>
        <v>216</v>
      </c>
      <c r="J130" s="46">
        <f t="shared" si="29"/>
        <v>11.58</v>
      </c>
      <c r="K130" s="47">
        <f t="shared" si="30"/>
        <v>183</v>
      </c>
    </row>
    <row r="131" spans="1:11">
      <c r="A131" s="2">
        <v>22</v>
      </c>
      <c r="B131" s="70">
        <v>258</v>
      </c>
      <c r="C131" s="70" t="s">
        <v>219</v>
      </c>
      <c r="D131" s="84" t="s">
        <v>71</v>
      </c>
      <c r="E131" s="45">
        <f t="shared" si="24"/>
        <v>717</v>
      </c>
      <c r="F131" s="46">
        <f t="shared" si="25"/>
        <v>8.68</v>
      </c>
      <c r="G131" s="47">
        <f t="shared" si="26"/>
        <v>252</v>
      </c>
      <c r="H131" s="46">
        <f t="shared" si="27"/>
        <v>2.38</v>
      </c>
      <c r="I131" s="47">
        <f t="shared" si="28"/>
        <v>194</v>
      </c>
      <c r="J131" s="46">
        <f t="shared" si="29"/>
        <v>16.82</v>
      </c>
      <c r="K131" s="47">
        <f t="shared" si="30"/>
        <v>271</v>
      </c>
    </row>
    <row r="132" spans="1:11">
      <c r="A132" s="2">
        <v>23</v>
      </c>
      <c r="B132" s="70">
        <v>52</v>
      </c>
      <c r="C132" s="70" t="s">
        <v>106</v>
      </c>
      <c r="D132" s="70" t="s">
        <v>102</v>
      </c>
      <c r="E132" s="45">
        <f t="shared" si="24"/>
        <v>667</v>
      </c>
      <c r="F132" s="46">
        <f t="shared" si="25"/>
        <v>8.69</v>
      </c>
      <c r="G132" s="47">
        <f t="shared" si="26"/>
        <v>250</v>
      </c>
      <c r="H132" s="46">
        <f t="shared" si="27"/>
        <v>2.4</v>
      </c>
      <c r="I132" s="47">
        <f t="shared" si="28"/>
        <v>198</v>
      </c>
      <c r="J132" s="46">
        <f t="shared" si="29"/>
        <v>13.6</v>
      </c>
      <c r="K132" s="47">
        <f t="shared" si="30"/>
        <v>219</v>
      </c>
    </row>
    <row r="133" spans="1:11">
      <c r="A133" s="2">
        <v>24</v>
      </c>
      <c r="B133" s="83">
        <v>259</v>
      </c>
      <c r="C133" s="84" t="s">
        <v>220</v>
      </c>
      <c r="D133" s="84" t="s">
        <v>71</v>
      </c>
      <c r="E133" s="45">
        <f t="shared" si="24"/>
        <v>618</v>
      </c>
      <c r="F133" s="46">
        <f t="shared" si="25"/>
        <v>8.84</v>
      </c>
      <c r="G133" s="47">
        <f t="shared" si="26"/>
        <v>229</v>
      </c>
      <c r="H133" s="46">
        <f t="shared" si="27"/>
        <v>2.59</v>
      </c>
      <c r="I133" s="47">
        <f t="shared" si="28"/>
        <v>236</v>
      </c>
      <c r="J133" s="46">
        <f t="shared" si="29"/>
        <v>10.039999999999999</v>
      </c>
      <c r="K133" s="47">
        <f t="shared" si="30"/>
        <v>153</v>
      </c>
    </row>
    <row r="134" spans="1:11">
      <c r="A134" s="2">
        <v>25</v>
      </c>
      <c r="B134" s="83">
        <v>158</v>
      </c>
      <c r="C134" s="84" t="s">
        <v>176</v>
      </c>
      <c r="D134" s="84" t="s">
        <v>174</v>
      </c>
      <c r="E134" s="45">
        <f t="shared" si="24"/>
        <v>574</v>
      </c>
      <c r="F134" s="46">
        <f t="shared" si="25"/>
        <v>8.91</v>
      </c>
      <c r="G134" s="47">
        <f t="shared" si="26"/>
        <v>219</v>
      </c>
      <c r="H134" s="46">
        <f t="shared" si="27"/>
        <v>2.0699999999999998</v>
      </c>
      <c r="I134" s="47">
        <f t="shared" si="28"/>
        <v>132</v>
      </c>
      <c r="J134" s="46">
        <f t="shared" si="29"/>
        <v>13.88</v>
      </c>
      <c r="K134" s="47">
        <f t="shared" si="30"/>
        <v>223</v>
      </c>
    </row>
    <row r="135" spans="1:11">
      <c r="A135" s="2">
        <v>26</v>
      </c>
      <c r="B135" s="70">
        <v>156</v>
      </c>
      <c r="C135" s="70" t="s">
        <v>175</v>
      </c>
      <c r="D135" s="70" t="s">
        <v>174</v>
      </c>
      <c r="E135" s="45">
        <f t="shared" si="24"/>
        <v>566</v>
      </c>
      <c r="F135" s="46">
        <f t="shared" si="25"/>
        <v>9.3699999999999992</v>
      </c>
      <c r="G135" s="47">
        <f t="shared" si="26"/>
        <v>160</v>
      </c>
      <c r="H135" s="46">
        <f t="shared" si="27"/>
        <v>2.37</v>
      </c>
      <c r="I135" s="47">
        <f t="shared" si="28"/>
        <v>192</v>
      </c>
      <c r="J135" s="46">
        <f t="shared" si="29"/>
        <v>13.33</v>
      </c>
      <c r="K135" s="47">
        <f t="shared" si="30"/>
        <v>214</v>
      </c>
    </row>
    <row r="136" spans="1:11">
      <c r="A136" s="2">
        <v>27</v>
      </c>
      <c r="B136" s="12">
        <v>262</v>
      </c>
      <c r="C136" s="84" t="s">
        <v>264</v>
      </c>
      <c r="D136" s="84" t="s">
        <v>71</v>
      </c>
      <c r="E136" s="45">
        <f t="shared" si="24"/>
        <v>540</v>
      </c>
      <c r="F136" s="46">
        <f t="shared" si="25"/>
        <v>8.9600000000000009</v>
      </c>
      <c r="G136" s="47">
        <f t="shared" si="26"/>
        <v>213</v>
      </c>
      <c r="H136" s="46">
        <f t="shared" si="27"/>
        <v>2.2999999999999998</v>
      </c>
      <c r="I136" s="47">
        <f t="shared" si="28"/>
        <v>178</v>
      </c>
      <c r="J136" s="46">
        <f t="shared" si="29"/>
        <v>9.83</v>
      </c>
      <c r="K136" s="47">
        <f t="shared" si="30"/>
        <v>149</v>
      </c>
    </row>
    <row r="137" spans="1:11">
      <c r="A137" s="2">
        <v>28</v>
      </c>
      <c r="B137" s="83">
        <v>157</v>
      </c>
      <c r="C137" s="84" t="s">
        <v>263</v>
      </c>
      <c r="D137" s="84" t="s">
        <v>174</v>
      </c>
      <c r="E137" s="45">
        <f t="shared" si="24"/>
        <v>376</v>
      </c>
      <c r="F137" s="46">
        <f t="shared" si="25"/>
        <v>9.8800000000000008</v>
      </c>
      <c r="G137" s="47">
        <f t="shared" si="26"/>
        <v>100</v>
      </c>
      <c r="H137" s="46">
        <f t="shared" si="27"/>
        <v>2.0499999999999998</v>
      </c>
      <c r="I137" s="47">
        <f t="shared" si="28"/>
        <v>128</v>
      </c>
      <c r="J137" s="46">
        <f t="shared" si="29"/>
        <v>9.7799999999999994</v>
      </c>
      <c r="K137" s="47">
        <f t="shared" si="30"/>
        <v>148</v>
      </c>
    </row>
    <row r="138" spans="1:11">
      <c r="A138" s="2">
        <v>29</v>
      </c>
      <c r="B138" s="70">
        <v>53</v>
      </c>
      <c r="C138" s="70" t="s">
        <v>107</v>
      </c>
      <c r="D138" s="70" t="s">
        <v>102</v>
      </c>
      <c r="E138" s="45">
        <f t="shared" si="24"/>
        <v>0</v>
      </c>
      <c r="F138" s="46">
        <f t="shared" si="25"/>
        <v>0</v>
      </c>
      <c r="G138" s="47">
        <f t="shared" si="26"/>
        <v>0</v>
      </c>
      <c r="H138" s="46">
        <f t="shared" si="27"/>
        <v>0</v>
      </c>
      <c r="I138" s="47">
        <f t="shared" si="28"/>
        <v>0</v>
      </c>
      <c r="J138" s="46">
        <f t="shared" si="29"/>
        <v>0</v>
      </c>
      <c r="K138" s="47">
        <f t="shared" si="30"/>
        <v>0</v>
      </c>
    </row>
    <row r="139" spans="1:11">
      <c r="A139" s="2">
        <v>30</v>
      </c>
      <c r="B139" s="83">
        <v>260</v>
      </c>
      <c r="C139" s="84" t="s">
        <v>221</v>
      </c>
      <c r="D139" s="84" t="s">
        <v>71</v>
      </c>
      <c r="E139" s="45">
        <f t="shared" si="24"/>
        <v>0</v>
      </c>
      <c r="F139" s="46">
        <f t="shared" si="25"/>
        <v>0</v>
      </c>
      <c r="G139" s="47">
        <f t="shared" si="26"/>
        <v>0</v>
      </c>
      <c r="H139" s="46">
        <f t="shared" si="27"/>
        <v>0</v>
      </c>
      <c r="I139" s="47">
        <f t="shared" si="28"/>
        <v>0</v>
      </c>
      <c r="J139" s="46">
        <f t="shared" si="29"/>
        <v>0</v>
      </c>
      <c r="K139" s="47">
        <f t="shared" si="30"/>
        <v>0</v>
      </c>
    </row>
    <row r="140" spans="1:11">
      <c r="A140" s="12">
        <v>30</v>
      </c>
      <c r="B140" s="83">
        <v>261</v>
      </c>
      <c r="C140" s="84" t="s">
        <v>222</v>
      </c>
      <c r="D140" s="84" t="s">
        <v>71</v>
      </c>
      <c r="E140" s="45">
        <f t="shared" si="24"/>
        <v>0</v>
      </c>
      <c r="F140" s="46">
        <f t="shared" si="25"/>
        <v>0</v>
      </c>
      <c r="G140" s="47">
        <f t="shared" si="26"/>
        <v>0</v>
      </c>
      <c r="H140" s="46">
        <f t="shared" si="27"/>
        <v>0</v>
      </c>
      <c r="I140" s="47">
        <f t="shared" si="28"/>
        <v>0</v>
      </c>
      <c r="J140" s="46">
        <f t="shared" si="29"/>
        <v>0</v>
      </c>
      <c r="K140" s="47">
        <f t="shared" si="30"/>
        <v>0</v>
      </c>
    </row>
    <row r="141" spans="1:11">
      <c r="G141" s="6"/>
    </row>
    <row r="142" spans="1:11">
      <c r="A142" s="11" t="s">
        <v>100</v>
      </c>
      <c r="E142" s="31"/>
      <c r="G142" s="32"/>
      <c r="H142" s="33"/>
      <c r="I142" s="32"/>
      <c r="J142" s="33"/>
      <c r="K142" s="32"/>
    </row>
    <row r="143" spans="1:11">
      <c r="A143" s="3" t="s">
        <v>0</v>
      </c>
      <c r="B143" s="39"/>
      <c r="C143" s="39" t="s">
        <v>1</v>
      </c>
      <c r="D143" s="40" t="s">
        <v>11</v>
      </c>
      <c r="E143" s="34" t="s">
        <v>2</v>
      </c>
      <c r="F143" s="36" t="s">
        <v>7</v>
      </c>
      <c r="G143" s="35" t="s">
        <v>3</v>
      </c>
      <c r="H143" s="36" t="s">
        <v>4</v>
      </c>
      <c r="I143" s="35" t="s">
        <v>3</v>
      </c>
      <c r="J143" s="36" t="s">
        <v>6</v>
      </c>
      <c r="K143" s="35" t="s">
        <v>3</v>
      </c>
    </row>
    <row r="144" spans="1:11">
      <c r="A144" s="2">
        <v>1</v>
      </c>
      <c r="B144" s="83">
        <v>290</v>
      </c>
      <c r="C144" s="9" t="s">
        <v>236</v>
      </c>
      <c r="D144" s="9" t="s">
        <v>230</v>
      </c>
      <c r="E144" s="5">
        <f t="shared" ref="E144:E162" si="32">G144+I144+K144</f>
        <v>770</v>
      </c>
      <c r="F144" s="33">
        <f t="shared" ref="F144:F162" si="33">VLOOKUP(B144,MPD_40m,4,FALSE)</f>
        <v>7.95</v>
      </c>
      <c r="G144" s="6">
        <f t="shared" ref="G144:G162" si="34">MAX(0,IF(F144 &gt; 0,INT(10834/(F144)-996),0))</f>
        <v>366</v>
      </c>
      <c r="H144" s="33">
        <f t="shared" ref="H144:H162" si="35">VLOOKUP(B144,MPD_ver,7,FALSE)</f>
        <v>2.34</v>
      </c>
      <c r="I144" s="6">
        <f t="shared" ref="I144:I162" si="36">MAX(0,IF(H144=0,0,IF(H144 &lt;=4.41,INT((H144-1.91)*200+100.5),INT(887.99*SQRT(H144)-1264.5))))</f>
        <v>186</v>
      </c>
      <c r="J144" s="33">
        <f t="shared" ref="J144:J162" si="37">VLOOKUP(B144,MPD_bal,7,FALSE)</f>
        <v>13.54</v>
      </c>
      <c r="K144" s="6">
        <f t="shared" ref="K144:K162" si="38">MAX(0,IF(J144 &gt; 0,INT(126*SQRT(J144)-245.5),0))</f>
        <v>218</v>
      </c>
    </row>
    <row r="145" spans="1:11">
      <c r="A145" s="2">
        <v>2</v>
      </c>
      <c r="B145" s="83">
        <v>210</v>
      </c>
      <c r="C145" s="7" t="s">
        <v>198</v>
      </c>
      <c r="D145" s="9" t="s">
        <v>199</v>
      </c>
      <c r="E145" s="5">
        <f t="shared" si="32"/>
        <v>758</v>
      </c>
      <c r="F145" s="33">
        <f t="shared" si="33"/>
        <v>8.49</v>
      </c>
      <c r="G145" s="6">
        <f t="shared" si="34"/>
        <v>280</v>
      </c>
      <c r="H145" s="33">
        <f t="shared" si="35"/>
        <v>2.59</v>
      </c>
      <c r="I145" s="6">
        <f t="shared" si="36"/>
        <v>236</v>
      </c>
      <c r="J145" s="33">
        <f t="shared" si="37"/>
        <v>15.03</v>
      </c>
      <c r="K145" s="6">
        <f t="shared" si="38"/>
        <v>242</v>
      </c>
    </row>
    <row r="146" spans="1:11">
      <c r="A146" s="2">
        <v>3</v>
      </c>
      <c r="B146" s="70">
        <v>294</v>
      </c>
      <c r="C146" s="7" t="s">
        <v>240</v>
      </c>
      <c r="D146" s="7" t="s">
        <v>230</v>
      </c>
      <c r="E146" s="5">
        <f t="shared" si="32"/>
        <v>729</v>
      </c>
      <c r="F146" s="33">
        <f t="shared" si="33"/>
        <v>8.09</v>
      </c>
      <c r="G146" s="6">
        <f t="shared" si="34"/>
        <v>343</v>
      </c>
      <c r="H146" s="33">
        <f t="shared" si="35"/>
        <v>2.56</v>
      </c>
      <c r="I146" s="6">
        <f t="shared" si="36"/>
        <v>230</v>
      </c>
      <c r="J146" s="33">
        <f t="shared" si="37"/>
        <v>10.199999999999999</v>
      </c>
      <c r="K146" s="6">
        <f t="shared" si="38"/>
        <v>156</v>
      </c>
    </row>
    <row r="147" spans="1:11">
      <c r="A147" s="2">
        <v>4</v>
      </c>
      <c r="B147" s="70">
        <v>271</v>
      </c>
      <c r="C147" s="7" t="s">
        <v>223</v>
      </c>
      <c r="D147" s="7" t="s">
        <v>224</v>
      </c>
      <c r="E147" s="5">
        <f t="shared" si="32"/>
        <v>675</v>
      </c>
      <c r="F147" s="33">
        <f t="shared" si="33"/>
        <v>8.4499999999999993</v>
      </c>
      <c r="G147" s="6">
        <f t="shared" si="34"/>
        <v>286</v>
      </c>
      <c r="H147" s="33">
        <f t="shared" si="35"/>
        <v>2.4700000000000002</v>
      </c>
      <c r="I147" s="6">
        <f t="shared" si="36"/>
        <v>212</v>
      </c>
      <c r="J147" s="33">
        <f t="shared" si="37"/>
        <v>11.27</v>
      </c>
      <c r="K147" s="6">
        <f t="shared" si="38"/>
        <v>177</v>
      </c>
    </row>
    <row r="148" spans="1:11">
      <c r="A148" s="2">
        <v>5</v>
      </c>
      <c r="B148" s="83">
        <v>142</v>
      </c>
      <c r="C148" s="9" t="s">
        <v>163</v>
      </c>
      <c r="D148" s="9" t="s">
        <v>164</v>
      </c>
      <c r="E148" s="5">
        <f t="shared" si="32"/>
        <v>667</v>
      </c>
      <c r="F148" s="33">
        <f t="shared" si="33"/>
        <v>8.61</v>
      </c>
      <c r="G148" s="6">
        <f t="shared" si="34"/>
        <v>262</v>
      </c>
      <c r="H148" s="33">
        <f t="shared" si="35"/>
        <v>2.9</v>
      </c>
      <c r="I148" s="6">
        <f t="shared" si="36"/>
        <v>298</v>
      </c>
      <c r="J148" s="33">
        <f t="shared" si="37"/>
        <v>7.87</v>
      </c>
      <c r="K148" s="6">
        <f t="shared" si="38"/>
        <v>107</v>
      </c>
    </row>
    <row r="149" spans="1:11">
      <c r="A149" s="2">
        <v>6</v>
      </c>
      <c r="B149" s="70">
        <v>111</v>
      </c>
      <c r="C149" s="7" t="s">
        <v>142</v>
      </c>
      <c r="D149" s="7" t="s">
        <v>72</v>
      </c>
      <c r="E149" s="5">
        <f t="shared" si="32"/>
        <v>649</v>
      </c>
      <c r="F149" s="33">
        <f t="shared" si="33"/>
        <v>8.43</v>
      </c>
      <c r="G149" s="6">
        <f t="shared" si="34"/>
        <v>289</v>
      </c>
      <c r="H149" s="33">
        <f t="shared" si="35"/>
        <v>2.63</v>
      </c>
      <c r="I149" s="6">
        <f t="shared" si="36"/>
        <v>244</v>
      </c>
      <c r="J149" s="33">
        <f t="shared" si="37"/>
        <v>8.27</v>
      </c>
      <c r="K149" s="6">
        <f t="shared" si="38"/>
        <v>116</v>
      </c>
    </row>
    <row r="150" spans="1:11">
      <c r="A150" s="2">
        <v>7</v>
      </c>
      <c r="B150" s="83">
        <v>107</v>
      </c>
      <c r="C150" s="9" t="s">
        <v>140</v>
      </c>
      <c r="D150" s="9" t="s">
        <v>69</v>
      </c>
      <c r="E150" s="5">
        <f t="shared" si="32"/>
        <v>598</v>
      </c>
      <c r="F150" s="33">
        <f t="shared" si="33"/>
        <v>8.5299999999999994</v>
      </c>
      <c r="G150" s="6">
        <f t="shared" si="34"/>
        <v>274</v>
      </c>
      <c r="H150" s="33">
        <f t="shared" si="35"/>
        <v>2.52</v>
      </c>
      <c r="I150" s="6">
        <f t="shared" si="36"/>
        <v>222</v>
      </c>
      <c r="J150" s="33">
        <f t="shared" si="37"/>
        <v>7.61</v>
      </c>
      <c r="K150" s="6">
        <f t="shared" si="38"/>
        <v>102</v>
      </c>
    </row>
    <row r="151" spans="1:11">
      <c r="A151" s="2">
        <v>8</v>
      </c>
      <c r="B151" s="83">
        <v>211</v>
      </c>
      <c r="C151" s="9" t="s">
        <v>200</v>
      </c>
      <c r="D151" s="9" t="s">
        <v>199</v>
      </c>
      <c r="E151" s="5">
        <f t="shared" si="32"/>
        <v>588</v>
      </c>
      <c r="F151" s="33">
        <f t="shared" si="33"/>
        <v>8.51</v>
      </c>
      <c r="G151" s="6">
        <f t="shared" si="34"/>
        <v>277</v>
      </c>
      <c r="H151" s="33">
        <f t="shared" si="35"/>
        <v>2.2999999999999998</v>
      </c>
      <c r="I151" s="6">
        <f t="shared" si="36"/>
        <v>178</v>
      </c>
      <c r="J151" s="33">
        <f t="shared" si="37"/>
        <v>9.0299999999999994</v>
      </c>
      <c r="K151" s="6">
        <f t="shared" si="38"/>
        <v>133</v>
      </c>
    </row>
    <row r="152" spans="1:11">
      <c r="A152" s="2">
        <v>9</v>
      </c>
      <c r="B152" s="70">
        <v>108</v>
      </c>
      <c r="C152" s="7" t="s">
        <v>141</v>
      </c>
      <c r="D152" s="7" t="s">
        <v>69</v>
      </c>
      <c r="E152" s="5">
        <f t="shared" si="32"/>
        <v>567</v>
      </c>
      <c r="F152" s="33">
        <f t="shared" si="33"/>
        <v>8.59</v>
      </c>
      <c r="G152" s="6">
        <f t="shared" si="34"/>
        <v>265</v>
      </c>
      <c r="H152" s="33">
        <f t="shared" si="35"/>
        <v>2.42</v>
      </c>
      <c r="I152" s="6">
        <f t="shared" si="36"/>
        <v>202</v>
      </c>
      <c r="J152" s="33">
        <f t="shared" si="37"/>
        <v>7.56</v>
      </c>
      <c r="K152" s="6">
        <f t="shared" si="38"/>
        <v>100</v>
      </c>
    </row>
    <row r="153" spans="1:11">
      <c r="A153" s="2">
        <v>10</v>
      </c>
      <c r="B153" s="12">
        <v>112</v>
      </c>
      <c r="C153" s="9" t="s">
        <v>143</v>
      </c>
      <c r="D153" s="9" t="s">
        <v>72</v>
      </c>
      <c r="E153" s="5">
        <f t="shared" si="32"/>
        <v>563</v>
      </c>
      <c r="F153" s="33">
        <f t="shared" si="33"/>
        <v>8.8000000000000007</v>
      </c>
      <c r="G153" s="6">
        <f t="shared" si="34"/>
        <v>235</v>
      </c>
      <c r="H153" s="33">
        <f t="shared" si="35"/>
        <v>2.35</v>
      </c>
      <c r="I153" s="6">
        <f t="shared" si="36"/>
        <v>188</v>
      </c>
      <c r="J153" s="33">
        <f t="shared" si="37"/>
        <v>9.3699999999999992</v>
      </c>
      <c r="K153" s="6">
        <f t="shared" si="38"/>
        <v>140</v>
      </c>
    </row>
    <row r="154" spans="1:11">
      <c r="A154" s="2">
        <v>11</v>
      </c>
      <c r="B154" s="83">
        <v>48</v>
      </c>
      <c r="C154" s="9" t="s">
        <v>101</v>
      </c>
      <c r="D154" s="9" t="s">
        <v>102</v>
      </c>
      <c r="E154" s="5">
        <f t="shared" si="32"/>
        <v>555</v>
      </c>
      <c r="F154" s="33">
        <f t="shared" si="33"/>
        <v>8.5299999999999994</v>
      </c>
      <c r="G154" s="6">
        <f t="shared" si="34"/>
        <v>274</v>
      </c>
      <c r="H154" s="33">
        <f t="shared" si="35"/>
        <v>2.06</v>
      </c>
      <c r="I154" s="6">
        <f t="shared" si="36"/>
        <v>130</v>
      </c>
      <c r="J154" s="33">
        <f t="shared" si="37"/>
        <v>9.9499999999999993</v>
      </c>
      <c r="K154" s="6">
        <f t="shared" si="38"/>
        <v>151</v>
      </c>
    </row>
    <row r="155" spans="1:11">
      <c r="A155" s="2">
        <v>12</v>
      </c>
      <c r="B155" s="83">
        <v>181</v>
      </c>
      <c r="C155" s="9" t="s">
        <v>169</v>
      </c>
      <c r="D155" s="9" t="s">
        <v>70</v>
      </c>
      <c r="E155" s="5">
        <f t="shared" si="32"/>
        <v>543</v>
      </c>
      <c r="F155" s="33">
        <f t="shared" si="33"/>
        <v>8.91</v>
      </c>
      <c r="G155" s="6">
        <f t="shared" si="34"/>
        <v>219</v>
      </c>
      <c r="H155" s="33">
        <f t="shared" si="35"/>
        <v>2.13</v>
      </c>
      <c r="I155" s="6">
        <f t="shared" si="36"/>
        <v>144</v>
      </c>
      <c r="J155" s="33">
        <f t="shared" si="37"/>
        <v>11.41</v>
      </c>
      <c r="K155" s="6">
        <f t="shared" si="38"/>
        <v>180</v>
      </c>
    </row>
    <row r="156" spans="1:11">
      <c r="A156" s="2">
        <v>13</v>
      </c>
      <c r="B156" s="83">
        <v>291</v>
      </c>
      <c r="C156" s="9" t="s">
        <v>237</v>
      </c>
      <c r="D156" s="9" t="s">
        <v>230</v>
      </c>
      <c r="E156" s="5">
        <f t="shared" si="32"/>
        <v>521</v>
      </c>
      <c r="F156" s="33">
        <f t="shared" si="33"/>
        <v>8.84</v>
      </c>
      <c r="G156" s="6">
        <f t="shared" si="34"/>
        <v>229</v>
      </c>
      <c r="H156" s="33">
        <f t="shared" si="35"/>
        <v>2.41</v>
      </c>
      <c r="I156" s="6">
        <f t="shared" si="36"/>
        <v>200</v>
      </c>
      <c r="J156" s="33">
        <f t="shared" si="37"/>
        <v>7.19</v>
      </c>
      <c r="K156" s="6">
        <f t="shared" si="38"/>
        <v>92</v>
      </c>
    </row>
    <row r="157" spans="1:11">
      <c r="A157" s="2">
        <v>14</v>
      </c>
      <c r="B157" s="83">
        <v>296</v>
      </c>
      <c r="C157" s="7" t="s">
        <v>242</v>
      </c>
      <c r="D157" s="9" t="s">
        <v>230</v>
      </c>
      <c r="E157" s="5">
        <f t="shared" si="32"/>
        <v>482</v>
      </c>
      <c r="F157" s="33">
        <f t="shared" si="33"/>
        <v>8.6</v>
      </c>
      <c r="G157" s="6">
        <f t="shared" si="34"/>
        <v>263</v>
      </c>
      <c r="H157" s="33">
        <f t="shared" si="35"/>
        <v>1.99</v>
      </c>
      <c r="I157" s="6">
        <f t="shared" si="36"/>
        <v>116</v>
      </c>
      <c r="J157" s="33">
        <f t="shared" si="37"/>
        <v>7.66</v>
      </c>
      <c r="K157" s="6">
        <f t="shared" si="38"/>
        <v>103</v>
      </c>
    </row>
    <row r="158" spans="1:11">
      <c r="A158" s="2">
        <v>15</v>
      </c>
      <c r="B158" s="83">
        <v>141</v>
      </c>
      <c r="C158" s="7" t="s">
        <v>162</v>
      </c>
      <c r="D158" s="9" t="s">
        <v>68</v>
      </c>
      <c r="E158" s="5">
        <f t="shared" si="32"/>
        <v>476</v>
      </c>
      <c r="F158" s="33">
        <f t="shared" si="33"/>
        <v>8.5</v>
      </c>
      <c r="G158" s="6">
        <f t="shared" si="34"/>
        <v>278</v>
      </c>
      <c r="H158" s="33">
        <f t="shared" si="35"/>
        <v>2.09</v>
      </c>
      <c r="I158" s="6">
        <f t="shared" si="36"/>
        <v>136</v>
      </c>
      <c r="J158" s="33">
        <f t="shared" si="37"/>
        <v>5.97</v>
      </c>
      <c r="K158" s="6">
        <f t="shared" si="38"/>
        <v>62</v>
      </c>
    </row>
    <row r="159" spans="1:11">
      <c r="A159" s="2">
        <v>16</v>
      </c>
      <c r="B159" s="83">
        <v>106</v>
      </c>
      <c r="C159" s="9" t="s">
        <v>139</v>
      </c>
      <c r="D159" s="9" t="s">
        <v>69</v>
      </c>
      <c r="E159" s="5">
        <f t="shared" si="32"/>
        <v>392</v>
      </c>
      <c r="F159" s="33">
        <f t="shared" si="33"/>
        <v>9.1999999999999993</v>
      </c>
      <c r="G159" s="6">
        <f t="shared" si="34"/>
        <v>181</v>
      </c>
      <c r="H159" s="33">
        <f t="shared" si="35"/>
        <v>1.84</v>
      </c>
      <c r="I159" s="6">
        <f t="shared" si="36"/>
        <v>86</v>
      </c>
      <c r="J159" s="33">
        <f t="shared" si="37"/>
        <v>8.69</v>
      </c>
      <c r="K159" s="6">
        <f t="shared" si="38"/>
        <v>125</v>
      </c>
    </row>
    <row r="160" spans="1:11">
      <c r="A160" s="2">
        <v>17</v>
      </c>
      <c r="B160" s="70">
        <v>295</v>
      </c>
      <c r="C160" s="9" t="s">
        <v>241</v>
      </c>
      <c r="D160" s="9" t="s">
        <v>230</v>
      </c>
      <c r="E160" s="5">
        <f t="shared" si="32"/>
        <v>0</v>
      </c>
      <c r="F160" s="33">
        <f t="shared" si="33"/>
        <v>0</v>
      </c>
      <c r="G160" s="6">
        <f t="shared" si="34"/>
        <v>0</v>
      </c>
      <c r="H160" s="33">
        <f t="shared" si="35"/>
        <v>0</v>
      </c>
      <c r="I160" s="6">
        <f t="shared" si="36"/>
        <v>0</v>
      </c>
      <c r="J160" s="33">
        <f t="shared" si="37"/>
        <v>0</v>
      </c>
      <c r="K160" s="6">
        <f t="shared" si="38"/>
        <v>0</v>
      </c>
    </row>
    <row r="161" spans="1:13">
      <c r="A161" s="2">
        <v>18</v>
      </c>
      <c r="B161" s="70">
        <v>293</v>
      </c>
      <c r="C161" s="7" t="s">
        <v>239</v>
      </c>
      <c r="D161" s="7" t="s">
        <v>230</v>
      </c>
      <c r="E161" s="5">
        <f t="shared" si="32"/>
        <v>0</v>
      </c>
      <c r="F161" s="33">
        <f t="shared" si="33"/>
        <v>0</v>
      </c>
      <c r="G161" s="6">
        <f t="shared" si="34"/>
        <v>0</v>
      </c>
      <c r="H161" s="33">
        <f t="shared" si="35"/>
        <v>0</v>
      </c>
      <c r="I161" s="6">
        <f t="shared" si="36"/>
        <v>0</v>
      </c>
      <c r="J161" s="33">
        <f t="shared" si="37"/>
        <v>0</v>
      </c>
      <c r="K161" s="6">
        <f t="shared" si="38"/>
        <v>0</v>
      </c>
    </row>
    <row r="162" spans="1:13">
      <c r="A162" s="2">
        <v>19</v>
      </c>
      <c r="B162" s="7">
        <v>234</v>
      </c>
      <c r="C162" s="7" t="s">
        <v>298</v>
      </c>
      <c r="D162" s="7" t="s">
        <v>208</v>
      </c>
      <c r="E162" s="5">
        <f t="shared" si="32"/>
        <v>552</v>
      </c>
      <c r="F162" s="33">
        <f t="shared" si="33"/>
        <v>9.27</v>
      </c>
      <c r="G162" s="6">
        <f t="shared" si="34"/>
        <v>172</v>
      </c>
      <c r="H162" s="33">
        <f t="shared" si="35"/>
        <v>2.3199999999999998</v>
      </c>
      <c r="I162" s="6">
        <f t="shared" si="36"/>
        <v>182</v>
      </c>
      <c r="J162" s="33">
        <f t="shared" si="37"/>
        <v>12.39</v>
      </c>
      <c r="K162" s="6">
        <f t="shared" si="38"/>
        <v>198</v>
      </c>
      <c r="M162" s="2" t="s">
        <v>299</v>
      </c>
    </row>
  </sheetData>
  <phoneticPr fontId="0" type="noConversion"/>
  <pageMargins left="0.17" right="0.16" top="0.16" bottom="0.21" header="0.18" footer="0.22"/>
  <pageSetup paperSize="9" orientation="landscape" r:id="rId1"/>
  <headerFooter alignWithMargins="0"/>
  <rowBreaks count="4" manualBreakCount="4">
    <brk id="37" max="16383" man="1"/>
    <brk id="72" max="16383" man="1"/>
    <brk id="107" max="16383" man="1"/>
    <brk id="1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137"/>
  <sheetViews>
    <sheetView topLeftCell="A81" workbookViewId="0">
      <selection activeCell="E94" sqref="E94"/>
    </sheetView>
  </sheetViews>
  <sheetFormatPr defaultRowHeight="12.75"/>
  <cols>
    <col min="1" max="1" width="3.7109375" style="51" customWidth="1"/>
    <col min="2" max="2" width="6.42578125" style="65" customWidth="1"/>
    <col min="3" max="3" width="26.140625" style="65" customWidth="1"/>
    <col min="4" max="4" width="13.7109375" style="65" customWidth="1"/>
    <col min="5" max="5" width="12.42578125" style="51" customWidth="1"/>
    <col min="6" max="6" width="11.85546875" style="51" customWidth="1"/>
    <col min="7" max="7" width="9.140625" style="50"/>
    <col min="8" max="8" width="9.140625" style="52"/>
    <col min="9" max="9" width="9.140625" style="53"/>
    <col min="10" max="10" width="9.140625" style="54"/>
    <col min="11" max="16384" width="9.140625" style="51"/>
  </cols>
  <sheetData>
    <row r="1" spans="1:10" ht="12.75" customHeight="1">
      <c r="A1" s="48" t="s">
        <v>265</v>
      </c>
      <c r="B1" s="49"/>
      <c r="C1" s="49"/>
      <c r="D1" s="49"/>
      <c r="E1" s="50"/>
      <c r="F1" s="77"/>
      <c r="I1" s="53" t="s">
        <v>81</v>
      </c>
    </row>
    <row r="2" spans="1:10" ht="12.75" customHeight="1">
      <c r="A2" s="48" t="s">
        <v>12</v>
      </c>
      <c r="B2" s="55"/>
      <c r="C2" s="55"/>
      <c r="D2" s="55" t="s">
        <v>82</v>
      </c>
      <c r="E2" s="48"/>
      <c r="F2" s="78"/>
      <c r="I2" s="53" t="s">
        <v>10</v>
      </c>
      <c r="J2" s="54" t="s">
        <v>25</v>
      </c>
    </row>
    <row r="3" spans="1:10" ht="12.75" customHeight="1">
      <c r="A3" s="48" t="s">
        <v>83</v>
      </c>
      <c r="B3" s="55"/>
      <c r="C3" s="55"/>
      <c r="D3" s="55"/>
      <c r="E3" s="48" t="s">
        <v>25</v>
      </c>
      <c r="F3" s="79" t="s">
        <v>26</v>
      </c>
    </row>
    <row r="4" spans="1:10" ht="12.75" customHeight="1">
      <c r="A4" s="56" t="s">
        <v>0</v>
      </c>
      <c r="B4" s="57" t="s">
        <v>10</v>
      </c>
      <c r="C4" s="57" t="s">
        <v>1</v>
      </c>
      <c r="D4" s="58" t="s">
        <v>11</v>
      </c>
      <c r="E4" s="48"/>
      <c r="F4" s="78"/>
      <c r="I4" s="59"/>
      <c r="J4" s="60"/>
    </row>
    <row r="5" spans="1:10" ht="12.75" customHeight="1">
      <c r="A5" s="61">
        <v>1</v>
      </c>
      <c r="B5" s="69">
        <v>73</v>
      </c>
      <c r="C5" s="49" t="s">
        <v>127</v>
      </c>
      <c r="D5" s="49" t="s">
        <v>69</v>
      </c>
      <c r="E5" s="67" t="str">
        <f t="shared" ref="E5:E20" si="0">VLOOKUP(B5,uitslag_LA,2,FALSE)</f>
        <v>3.28.17</v>
      </c>
      <c r="F5" s="80"/>
      <c r="H5" s="62"/>
      <c r="I5" s="63">
        <v>73</v>
      </c>
      <c r="J5" s="64" t="s">
        <v>316</v>
      </c>
    </row>
    <row r="6" spans="1:10" ht="12.75" customHeight="1">
      <c r="A6" s="61">
        <v>2</v>
      </c>
      <c r="B6" s="69">
        <v>122</v>
      </c>
      <c r="C6" s="49" t="s">
        <v>147</v>
      </c>
      <c r="D6" s="49" t="s">
        <v>72</v>
      </c>
      <c r="E6" s="67" t="str">
        <f t="shared" si="0"/>
        <v>3.29.81</v>
      </c>
      <c r="F6" s="80"/>
      <c r="H6" s="62"/>
      <c r="I6" s="63">
        <v>122</v>
      </c>
      <c r="J6" s="64" t="s">
        <v>317</v>
      </c>
    </row>
    <row r="7" spans="1:10" ht="12.75" customHeight="1">
      <c r="A7" s="61">
        <v>3</v>
      </c>
      <c r="B7" s="69">
        <v>11</v>
      </c>
      <c r="C7" s="49" t="s">
        <v>90</v>
      </c>
      <c r="D7" s="49" t="s">
        <v>74</v>
      </c>
      <c r="E7" s="67" t="str">
        <f t="shared" si="0"/>
        <v>3.38.65</v>
      </c>
      <c r="F7" s="80"/>
      <c r="I7" s="53">
        <v>11</v>
      </c>
      <c r="J7" s="54" t="s">
        <v>318</v>
      </c>
    </row>
    <row r="8" spans="1:10" ht="12.75" customHeight="1">
      <c r="A8" s="61">
        <v>4</v>
      </c>
      <c r="B8" s="69">
        <v>173</v>
      </c>
      <c r="C8" s="49" t="s">
        <v>180</v>
      </c>
      <c r="D8" s="49" t="s">
        <v>174</v>
      </c>
      <c r="E8" s="67" t="str">
        <f t="shared" si="0"/>
        <v>3.39.63</v>
      </c>
      <c r="F8" s="80"/>
      <c r="I8" s="53">
        <v>173</v>
      </c>
      <c r="J8" s="54" t="s">
        <v>319</v>
      </c>
    </row>
    <row r="9" spans="1:10" ht="12.75" customHeight="1">
      <c r="A9" s="61">
        <v>5</v>
      </c>
      <c r="B9" s="69">
        <v>71</v>
      </c>
      <c r="C9" s="49" t="s">
        <v>125</v>
      </c>
      <c r="D9" s="49" t="s">
        <v>102</v>
      </c>
      <c r="E9" s="67" t="str">
        <f t="shared" si="0"/>
        <v>3.42.56</v>
      </c>
      <c r="F9" s="80"/>
      <c r="I9" s="53">
        <v>71</v>
      </c>
      <c r="J9" s="54" t="s">
        <v>320</v>
      </c>
    </row>
    <row r="10" spans="1:10" ht="12.75" customHeight="1">
      <c r="A10" s="61">
        <v>6</v>
      </c>
      <c r="B10" s="69">
        <v>351</v>
      </c>
      <c r="C10" s="49" t="s">
        <v>260</v>
      </c>
      <c r="D10" s="49" t="s">
        <v>261</v>
      </c>
      <c r="E10" s="67" t="str">
        <f t="shared" si="0"/>
        <v>3.44.06</v>
      </c>
      <c r="F10" s="80"/>
      <c r="I10" s="53">
        <v>351</v>
      </c>
      <c r="J10" s="54" t="s">
        <v>321</v>
      </c>
    </row>
    <row r="11" spans="1:10" ht="12.75" customHeight="1">
      <c r="A11" s="61">
        <v>7</v>
      </c>
      <c r="B11" s="69">
        <v>12</v>
      </c>
      <c r="C11" s="49" t="s">
        <v>91</v>
      </c>
      <c r="D11" s="49" t="s">
        <v>74</v>
      </c>
      <c r="E11" s="67" t="str">
        <f t="shared" si="0"/>
        <v>3.45.62</v>
      </c>
      <c r="F11" s="80"/>
      <c r="I11" s="53">
        <v>12</v>
      </c>
      <c r="J11" s="54" t="s">
        <v>322</v>
      </c>
    </row>
    <row r="12" spans="1:10" ht="12.75" customHeight="1">
      <c r="A12" s="61">
        <v>8</v>
      </c>
      <c r="B12" s="69">
        <v>284</v>
      </c>
      <c r="C12" s="49" t="s">
        <v>259</v>
      </c>
      <c r="D12" s="49" t="s">
        <v>230</v>
      </c>
      <c r="E12" s="67" t="str">
        <f t="shared" si="0"/>
        <v>3.46.59</v>
      </c>
      <c r="F12" s="80"/>
      <c r="I12" s="53">
        <v>284</v>
      </c>
      <c r="J12" s="54" t="s">
        <v>323</v>
      </c>
    </row>
    <row r="13" spans="1:10" ht="12.75" customHeight="1">
      <c r="A13" s="61">
        <v>9</v>
      </c>
      <c r="B13" s="69">
        <v>69</v>
      </c>
      <c r="C13" s="49" t="s">
        <v>123</v>
      </c>
      <c r="D13" s="49" t="s">
        <v>102</v>
      </c>
      <c r="E13" s="67" t="str">
        <f t="shared" si="0"/>
        <v>3.51.66</v>
      </c>
      <c r="F13" s="80"/>
      <c r="I13" s="53">
        <v>69</v>
      </c>
      <c r="J13" s="54" t="s">
        <v>324</v>
      </c>
    </row>
    <row r="14" spans="1:10" ht="12.75" customHeight="1">
      <c r="A14" s="61">
        <v>10</v>
      </c>
      <c r="B14" s="69">
        <v>174</v>
      </c>
      <c r="C14" s="49" t="s">
        <v>181</v>
      </c>
      <c r="D14" s="49" t="s">
        <v>174</v>
      </c>
      <c r="E14" s="67" t="str">
        <f t="shared" si="0"/>
        <v>3.55.67</v>
      </c>
      <c r="F14" s="80"/>
      <c r="I14" s="53">
        <v>174</v>
      </c>
      <c r="J14" s="54" t="s">
        <v>325</v>
      </c>
    </row>
    <row r="15" spans="1:10" ht="12.75" customHeight="1">
      <c r="A15" s="61">
        <v>11</v>
      </c>
      <c r="B15" s="69">
        <v>285</v>
      </c>
      <c r="C15" s="49" t="s">
        <v>231</v>
      </c>
      <c r="D15" s="49" t="s">
        <v>230</v>
      </c>
      <c r="E15" s="67" t="str">
        <f t="shared" si="0"/>
        <v>3.56.33</v>
      </c>
      <c r="F15" s="80"/>
      <c r="I15" s="53">
        <v>285</v>
      </c>
      <c r="J15" s="54" t="s">
        <v>326</v>
      </c>
    </row>
    <row r="16" spans="1:10" ht="12.75" customHeight="1">
      <c r="A16" s="61">
        <v>12</v>
      </c>
      <c r="B16" s="69">
        <v>143</v>
      </c>
      <c r="C16" s="49" t="s">
        <v>165</v>
      </c>
      <c r="D16" s="49" t="s">
        <v>164</v>
      </c>
      <c r="E16" s="67" t="str">
        <f t="shared" si="0"/>
        <v>3.59.66</v>
      </c>
      <c r="F16" s="80"/>
      <c r="I16" s="53">
        <v>143</v>
      </c>
      <c r="J16" s="54" t="s">
        <v>327</v>
      </c>
    </row>
    <row r="17" spans="1:10" ht="12.75" customHeight="1">
      <c r="A17" s="61">
        <v>13</v>
      </c>
      <c r="B17" s="69">
        <v>286</v>
      </c>
      <c r="C17" s="49" t="s">
        <v>232</v>
      </c>
      <c r="D17" s="49" t="s">
        <v>230</v>
      </c>
      <c r="E17" s="67" t="str">
        <f t="shared" si="0"/>
        <v>4.01.76</v>
      </c>
      <c r="F17" s="80"/>
      <c r="I17" s="53">
        <v>286</v>
      </c>
      <c r="J17" s="54" t="s">
        <v>328</v>
      </c>
    </row>
    <row r="18" spans="1:10" ht="12.75" customHeight="1">
      <c r="A18" s="61">
        <v>14</v>
      </c>
      <c r="B18" s="69">
        <v>289</v>
      </c>
      <c r="C18" s="49" t="s">
        <v>235</v>
      </c>
      <c r="D18" s="49" t="s">
        <v>230</v>
      </c>
      <c r="E18" s="67" t="str">
        <f t="shared" si="0"/>
        <v>4.03.98</v>
      </c>
      <c r="F18" s="80"/>
      <c r="I18" s="53">
        <v>289</v>
      </c>
      <c r="J18" s="54" t="s">
        <v>329</v>
      </c>
    </row>
    <row r="19" spans="1:10" ht="12.75" customHeight="1">
      <c r="A19" s="61">
        <v>15</v>
      </c>
      <c r="B19" s="69">
        <v>9</v>
      </c>
      <c r="C19" s="49" t="s">
        <v>75</v>
      </c>
      <c r="D19" s="49" t="s">
        <v>74</v>
      </c>
      <c r="E19" s="49" t="e">
        <f t="shared" si="0"/>
        <v>#N/A</v>
      </c>
      <c r="F19" s="80"/>
    </row>
    <row r="20" spans="1:10" s="52" customFormat="1" ht="12.75" customHeight="1">
      <c r="A20" s="61">
        <v>16</v>
      </c>
      <c r="B20" s="69">
        <v>10</v>
      </c>
      <c r="C20" s="49" t="s">
        <v>76</v>
      </c>
      <c r="D20" s="49" t="s">
        <v>74</v>
      </c>
      <c r="E20" s="49" t="e">
        <f t="shared" si="0"/>
        <v>#N/A</v>
      </c>
      <c r="F20" s="80"/>
      <c r="G20" s="50"/>
      <c r="H20" s="62"/>
      <c r="I20" s="59"/>
      <c r="J20" s="60"/>
    </row>
    <row r="21" spans="1:10" ht="12.75" customHeight="1">
      <c r="A21" s="52"/>
    </row>
    <row r="22" spans="1:10" ht="12.75" customHeight="1">
      <c r="A22" s="48" t="s">
        <v>79</v>
      </c>
      <c r="B22" s="49"/>
      <c r="C22" s="49"/>
      <c r="D22" s="49"/>
      <c r="E22" s="50"/>
      <c r="F22" s="77"/>
    </row>
    <row r="23" spans="1:10" ht="12.75" customHeight="1">
      <c r="A23" s="48" t="s">
        <v>13</v>
      </c>
      <c r="B23" s="55"/>
      <c r="C23" s="55"/>
      <c r="D23" s="55" t="s">
        <v>82</v>
      </c>
      <c r="E23" s="48"/>
      <c r="F23" s="78"/>
    </row>
    <row r="24" spans="1:10" ht="12.75" customHeight="1">
      <c r="A24" s="48" t="s">
        <v>83</v>
      </c>
      <c r="B24" s="55"/>
      <c r="C24" s="55"/>
      <c r="D24" s="55"/>
      <c r="E24" s="48" t="s">
        <v>25</v>
      </c>
      <c r="F24" s="79" t="s">
        <v>26</v>
      </c>
    </row>
    <row r="25" spans="1:10" ht="12.75" customHeight="1">
      <c r="A25" s="56" t="s">
        <v>0</v>
      </c>
      <c r="B25" s="49"/>
      <c r="C25" s="55" t="s">
        <v>1</v>
      </c>
      <c r="D25" s="55" t="s">
        <v>11</v>
      </c>
      <c r="E25" s="49"/>
      <c r="F25" s="80"/>
    </row>
    <row r="26" spans="1:10" ht="12.75" customHeight="1">
      <c r="A26" s="61">
        <v>1</v>
      </c>
      <c r="B26" s="69">
        <v>7</v>
      </c>
      <c r="C26" s="69" t="s">
        <v>89</v>
      </c>
      <c r="D26" s="69" t="s">
        <v>74</v>
      </c>
      <c r="E26" s="69" t="str">
        <f t="shared" ref="E26:E41" si="1">VLOOKUP(B26,uitslag_LA,2,FALSE)</f>
        <v>3.35.52</v>
      </c>
      <c r="F26" s="81"/>
      <c r="I26" s="53">
        <v>7</v>
      </c>
      <c r="J26" s="54" t="s">
        <v>330</v>
      </c>
    </row>
    <row r="27" spans="1:10" ht="12.75" customHeight="1">
      <c r="A27" s="61">
        <v>2</v>
      </c>
      <c r="B27" s="69">
        <v>306</v>
      </c>
      <c r="C27" s="69" t="s">
        <v>248</v>
      </c>
      <c r="D27" s="69" t="s">
        <v>230</v>
      </c>
      <c r="E27" s="69" t="str">
        <f t="shared" si="1"/>
        <v>3.42.84</v>
      </c>
      <c r="F27" s="81"/>
      <c r="I27" s="53">
        <v>306</v>
      </c>
      <c r="J27" s="54" t="s">
        <v>331</v>
      </c>
    </row>
    <row r="28" spans="1:10" ht="12.75" customHeight="1">
      <c r="A28" s="61">
        <v>3</v>
      </c>
      <c r="B28" s="69">
        <v>146</v>
      </c>
      <c r="C28" s="69" t="s">
        <v>166</v>
      </c>
      <c r="D28" s="69" t="s">
        <v>164</v>
      </c>
      <c r="E28" s="69" t="str">
        <f t="shared" si="1"/>
        <v>3.44.10</v>
      </c>
      <c r="F28" s="81"/>
      <c r="I28" s="53">
        <v>146</v>
      </c>
      <c r="J28" s="54" t="s">
        <v>332</v>
      </c>
    </row>
    <row r="29" spans="1:10" ht="12.75" customHeight="1">
      <c r="A29" s="61">
        <v>4</v>
      </c>
      <c r="B29" s="69">
        <v>82</v>
      </c>
      <c r="C29" s="69" t="s">
        <v>131</v>
      </c>
      <c r="D29" s="69" t="s">
        <v>69</v>
      </c>
      <c r="E29" s="69" t="str">
        <f t="shared" si="1"/>
        <v>3.49.84</v>
      </c>
      <c r="F29" s="81"/>
      <c r="I29" s="53">
        <v>82</v>
      </c>
      <c r="J29" s="54" t="s">
        <v>333</v>
      </c>
    </row>
    <row r="30" spans="1:10" ht="12.75" customHeight="1">
      <c r="A30" s="61">
        <v>5</v>
      </c>
      <c r="B30" s="69">
        <v>205</v>
      </c>
      <c r="C30" s="69" t="s">
        <v>194</v>
      </c>
      <c r="D30" s="69" t="s">
        <v>183</v>
      </c>
      <c r="E30" s="69" t="str">
        <f t="shared" si="1"/>
        <v>3.51.24</v>
      </c>
      <c r="F30" s="81"/>
      <c r="I30" s="53">
        <v>205</v>
      </c>
      <c r="J30" s="54" t="s">
        <v>334</v>
      </c>
    </row>
    <row r="31" spans="1:10" ht="12.75" customHeight="1">
      <c r="A31" s="61">
        <v>6</v>
      </c>
      <c r="B31" s="69">
        <v>166</v>
      </c>
      <c r="C31" s="69" t="s">
        <v>179</v>
      </c>
      <c r="D31" s="69" t="s">
        <v>174</v>
      </c>
      <c r="E31" s="69" t="str">
        <f t="shared" si="1"/>
        <v>3.53.28</v>
      </c>
      <c r="F31" s="81"/>
      <c r="I31" s="53">
        <v>166</v>
      </c>
      <c r="J31" s="54" t="s">
        <v>335</v>
      </c>
    </row>
    <row r="32" spans="1:10" ht="12.75" customHeight="1">
      <c r="A32" s="61">
        <v>7</v>
      </c>
      <c r="B32" s="69">
        <v>276</v>
      </c>
      <c r="C32" s="69" t="s">
        <v>228</v>
      </c>
      <c r="D32" s="69" t="s">
        <v>224</v>
      </c>
      <c r="E32" s="69" t="str">
        <f t="shared" si="1"/>
        <v>3.55.67</v>
      </c>
      <c r="F32" s="81"/>
      <c r="I32" s="53">
        <v>276</v>
      </c>
      <c r="J32" s="54" t="s">
        <v>325</v>
      </c>
    </row>
    <row r="33" spans="1:10" ht="12.75" customHeight="1">
      <c r="A33" s="61">
        <v>8</v>
      </c>
      <c r="B33" s="69">
        <v>5</v>
      </c>
      <c r="C33" s="69" t="s">
        <v>87</v>
      </c>
      <c r="D33" s="69" t="s">
        <v>74</v>
      </c>
      <c r="E33" s="69" t="str">
        <f t="shared" si="1"/>
        <v>3.57.47</v>
      </c>
      <c r="F33" s="81"/>
      <c r="I33" s="53">
        <v>5</v>
      </c>
      <c r="J33" s="54" t="s">
        <v>336</v>
      </c>
    </row>
    <row r="34" spans="1:10" ht="12.75" customHeight="1">
      <c r="A34" s="61">
        <v>9</v>
      </c>
      <c r="B34" s="69">
        <v>207</v>
      </c>
      <c r="C34" s="69" t="s">
        <v>196</v>
      </c>
      <c r="D34" s="69" t="s">
        <v>183</v>
      </c>
      <c r="E34" s="69" t="str">
        <f t="shared" si="1"/>
        <v>3.57.92</v>
      </c>
      <c r="F34" s="81"/>
      <c r="I34" s="53">
        <v>207</v>
      </c>
      <c r="J34" s="54" t="s">
        <v>337</v>
      </c>
    </row>
    <row r="35" spans="1:10" ht="12.75" customHeight="1">
      <c r="A35" s="61">
        <v>10</v>
      </c>
      <c r="B35" s="69">
        <v>63</v>
      </c>
      <c r="C35" s="69" t="s">
        <v>117</v>
      </c>
      <c r="D35" s="69" t="s">
        <v>102</v>
      </c>
      <c r="E35" s="69" t="str">
        <f t="shared" si="1"/>
        <v>3.58.29</v>
      </c>
      <c r="F35" s="81"/>
      <c r="I35" s="53">
        <v>63</v>
      </c>
      <c r="J35" s="54" t="s">
        <v>338</v>
      </c>
    </row>
    <row r="36" spans="1:10" ht="12.75" customHeight="1">
      <c r="A36" s="61">
        <v>11</v>
      </c>
      <c r="B36" s="69">
        <v>30</v>
      </c>
      <c r="C36" s="69" t="s">
        <v>99</v>
      </c>
      <c r="D36" s="69" t="s">
        <v>94</v>
      </c>
      <c r="E36" s="69" t="str">
        <f t="shared" si="1"/>
        <v>4.02.99</v>
      </c>
      <c r="F36" s="81"/>
      <c r="I36" s="53">
        <v>30</v>
      </c>
      <c r="J36" s="54" t="s">
        <v>339</v>
      </c>
    </row>
    <row r="37" spans="1:10" ht="12.75" customHeight="1">
      <c r="A37" s="61">
        <v>12</v>
      </c>
      <c r="B37" s="69">
        <v>121</v>
      </c>
      <c r="C37" s="69" t="s">
        <v>146</v>
      </c>
      <c r="D37" s="69" t="s">
        <v>72</v>
      </c>
      <c r="E37" s="69" t="str">
        <f t="shared" si="1"/>
        <v>4.03.68</v>
      </c>
      <c r="F37" s="81"/>
      <c r="I37" s="53">
        <v>121</v>
      </c>
      <c r="J37" s="54" t="s">
        <v>340</v>
      </c>
    </row>
    <row r="38" spans="1:10" ht="12.75" customHeight="1">
      <c r="A38" s="61">
        <v>13</v>
      </c>
      <c r="B38" s="69">
        <v>273</v>
      </c>
      <c r="C38" s="69" t="s">
        <v>226</v>
      </c>
      <c r="D38" s="69" t="s">
        <v>224</v>
      </c>
      <c r="E38" s="69" t="str">
        <f t="shared" si="1"/>
        <v>4.04.01</v>
      </c>
      <c r="F38" s="81"/>
      <c r="I38" s="53">
        <v>273</v>
      </c>
      <c r="J38" s="54" t="s">
        <v>341</v>
      </c>
    </row>
    <row r="39" spans="1:10" ht="12.75" customHeight="1">
      <c r="A39" s="61">
        <v>14</v>
      </c>
      <c r="B39" s="69">
        <v>309</v>
      </c>
      <c r="C39" s="69" t="s">
        <v>251</v>
      </c>
      <c r="D39" s="69" t="s">
        <v>230</v>
      </c>
      <c r="E39" s="69" t="str">
        <f t="shared" si="1"/>
        <v>4.07.38</v>
      </c>
      <c r="F39" s="81"/>
      <c r="I39" s="53">
        <v>309</v>
      </c>
      <c r="J39" s="54" t="s">
        <v>342</v>
      </c>
    </row>
    <row r="40" spans="1:10" ht="12.75" customHeight="1">
      <c r="A40" s="61">
        <v>15</v>
      </c>
      <c r="B40" s="69">
        <v>352</v>
      </c>
      <c r="C40" s="69" t="s">
        <v>262</v>
      </c>
      <c r="D40" s="69" t="s">
        <v>261</v>
      </c>
      <c r="E40" s="69" t="str">
        <f t="shared" si="1"/>
        <v>4.21.06</v>
      </c>
      <c r="F40" s="81"/>
      <c r="I40" s="53">
        <v>352</v>
      </c>
      <c r="J40" s="54" t="s">
        <v>343</v>
      </c>
    </row>
    <row r="41" spans="1:10" ht="12.75" customHeight="1">
      <c r="A41" s="61">
        <v>16</v>
      </c>
      <c r="B41" s="69">
        <v>20</v>
      </c>
      <c r="C41" s="69" t="s">
        <v>95</v>
      </c>
      <c r="D41" s="69" t="s">
        <v>94</v>
      </c>
      <c r="E41" s="69" t="str">
        <f t="shared" si="1"/>
        <v>4.29.08</v>
      </c>
      <c r="F41" s="81"/>
      <c r="I41" s="53">
        <v>20</v>
      </c>
      <c r="J41" s="54" t="s">
        <v>344</v>
      </c>
    </row>
    <row r="42" spans="1:10" ht="12.75" customHeight="1">
      <c r="A42" s="52"/>
    </row>
    <row r="43" spans="1:10" ht="12.75" customHeight="1"/>
    <row r="44" spans="1:10" ht="12.75" customHeight="1">
      <c r="A44" s="55" t="s">
        <v>266</v>
      </c>
      <c r="B44" s="55"/>
      <c r="C44" s="55"/>
      <c r="D44" s="55"/>
      <c r="E44" s="55"/>
      <c r="F44" s="79"/>
    </row>
    <row r="45" spans="1:10" ht="12.75" customHeight="1">
      <c r="A45" s="55" t="s">
        <v>8</v>
      </c>
      <c r="B45" s="55"/>
      <c r="C45" s="55"/>
      <c r="D45" s="55" t="s">
        <v>82</v>
      </c>
      <c r="E45" s="55"/>
      <c r="F45" s="79"/>
    </row>
    <row r="46" spans="1:10" ht="12.75" customHeight="1">
      <c r="A46" s="55" t="s">
        <v>83</v>
      </c>
      <c r="B46" s="55"/>
      <c r="C46" s="55"/>
      <c r="D46" s="55"/>
      <c r="E46" s="55" t="s">
        <v>25</v>
      </c>
      <c r="F46" s="79" t="s">
        <v>26</v>
      </c>
    </row>
    <row r="47" spans="1:10" ht="12.75" customHeight="1">
      <c r="A47" s="55" t="s">
        <v>0</v>
      </c>
      <c r="B47" s="55"/>
      <c r="C47" s="55" t="s">
        <v>1</v>
      </c>
      <c r="D47" s="55" t="s">
        <v>11</v>
      </c>
      <c r="E47" s="55"/>
      <c r="F47" s="79"/>
    </row>
    <row r="48" spans="1:10" ht="12.75" customHeight="1">
      <c r="A48" s="49">
        <v>1</v>
      </c>
      <c r="B48" s="69">
        <v>305</v>
      </c>
      <c r="C48" s="49" t="s">
        <v>247</v>
      </c>
      <c r="D48" s="49" t="s">
        <v>230</v>
      </c>
      <c r="E48" s="49" t="str">
        <f t="shared" ref="E48:E63" si="2">VLOOKUP(B48,uitslag_LA,2,FALSE)</f>
        <v>3.50.31</v>
      </c>
      <c r="F48" s="80"/>
      <c r="I48" s="53">
        <v>305</v>
      </c>
      <c r="J48" s="54" t="s">
        <v>345</v>
      </c>
    </row>
    <row r="49" spans="1:10" ht="12.75" customHeight="1">
      <c r="A49" s="49">
        <v>2</v>
      </c>
      <c r="B49" s="69">
        <v>304</v>
      </c>
      <c r="C49" s="49" t="s">
        <v>246</v>
      </c>
      <c r="D49" s="49" t="s">
        <v>230</v>
      </c>
      <c r="E49" s="49" t="str">
        <f t="shared" si="2"/>
        <v>3.52.08</v>
      </c>
      <c r="F49" s="80"/>
      <c r="I49" s="53">
        <v>304</v>
      </c>
      <c r="J49" s="54" t="s">
        <v>346</v>
      </c>
    </row>
    <row r="50" spans="1:10" ht="12.75" customHeight="1">
      <c r="A50" s="49">
        <v>3</v>
      </c>
      <c r="B50" s="69">
        <v>231</v>
      </c>
      <c r="C50" s="49" t="s">
        <v>171</v>
      </c>
      <c r="D50" s="49" t="s">
        <v>73</v>
      </c>
      <c r="E50" s="49" t="str">
        <f t="shared" si="2"/>
        <v>3.53.19</v>
      </c>
      <c r="F50" s="80"/>
      <c r="I50" s="53">
        <v>231</v>
      </c>
      <c r="J50" s="54" t="s">
        <v>347</v>
      </c>
    </row>
    <row r="51" spans="1:10" ht="12.75" customHeight="1">
      <c r="A51" s="49">
        <v>4</v>
      </c>
      <c r="B51" s="69">
        <v>2</v>
      </c>
      <c r="C51" s="49" t="s">
        <v>85</v>
      </c>
      <c r="D51" s="49" t="s">
        <v>74</v>
      </c>
      <c r="E51" s="49" t="str">
        <f t="shared" si="2"/>
        <v>3.53.20</v>
      </c>
      <c r="F51" s="80"/>
      <c r="I51" s="53">
        <v>2</v>
      </c>
      <c r="J51" s="54" t="s">
        <v>348</v>
      </c>
    </row>
    <row r="52" spans="1:10" ht="12.75" customHeight="1">
      <c r="A52" s="49">
        <v>5</v>
      </c>
      <c r="B52" s="69">
        <v>216</v>
      </c>
      <c r="C52" s="49" t="s">
        <v>201</v>
      </c>
      <c r="D52" s="49" t="s">
        <v>199</v>
      </c>
      <c r="E52" s="49" t="str">
        <f t="shared" si="2"/>
        <v>3.53.62</v>
      </c>
      <c r="F52" s="80"/>
      <c r="I52" s="53">
        <v>216</v>
      </c>
      <c r="J52" s="54" t="s">
        <v>349</v>
      </c>
    </row>
    <row r="53" spans="1:10" ht="12.75" customHeight="1">
      <c r="A53" s="49">
        <v>6</v>
      </c>
      <c r="B53" s="69">
        <v>115</v>
      </c>
      <c r="C53" s="49" t="s">
        <v>145</v>
      </c>
      <c r="D53" s="49" t="s">
        <v>72</v>
      </c>
      <c r="E53" s="49" t="str">
        <f t="shared" si="2"/>
        <v>3.59.47</v>
      </c>
      <c r="F53" s="80"/>
      <c r="I53" s="53">
        <v>115</v>
      </c>
      <c r="J53" s="54" t="s">
        <v>350</v>
      </c>
    </row>
    <row r="54" spans="1:10" ht="12.75" customHeight="1">
      <c r="A54" s="49">
        <v>7</v>
      </c>
      <c r="B54" s="69">
        <v>240</v>
      </c>
      <c r="C54" s="49" t="s">
        <v>212</v>
      </c>
      <c r="D54" s="49" t="s">
        <v>208</v>
      </c>
      <c r="E54" s="49" t="str">
        <f t="shared" si="2"/>
        <v>3.59.95</v>
      </c>
      <c r="F54" s="80"/>
      <c r="I54" s="53">
        <v>240</v>
      </c>
      <c r="J54" s="54" t="s">
        <v>351</v>
      </c>
    </row>
    <row r="55" spans="1:10" ht="12.75" customHeight="1">
      <c r="A55" s="49">
        <v>8</v>
      </c>
      <c r="B55" s="69">
        <v>59</v>
      </c>
      <c r="C55" s="49" t="s">
        <v>113</v>
      </c>
      <c r="D55" s="49" t="s">
        <v>102</v>
      </c>
      <c r="E55" s="49" t="str">
        <f t="shared" si="2"/>
        <v>4.00.13</v>
      </c>
      <c r="F55" s="80"/>
      <c r="I55" s="53">
        <v>59</v>
      </c>
      <c r="J55" s="54" t="s">
        <v>352</v>
      </c>
    </row>
    <row r="56" spans="1:10" ht="12.75" customHeight="1">
      <c r="A56" s="49">
        <v>9</v>
      </c>
      <c r="B56" s="69">
        <v>60</v>
      </c>
      <c r="C56" s="49" t="s">
        <v>114</v>
      </c>
      <c r="D56" s="49" t="s">
        <v>102</v>
      </c>
      <c r="E56" s="49" t="str">
        <f t="shared" si="2"/>
        <v>4.00.24</v>
      </c>
      <c r="F56" s="80"/>
      <c r="I56" s="53">
        <v>60</v>
      </c>
      <c r="J56" s="54" t="s">
        <v>353</v>
      </c>
    </row>
    <row r="57" spans="1:10" ht="12.75" customHeight="1">
      <c r="A57" s="49">
        <v>10</v>
      </c>
      <c r="B57" s="69">
        <v>252</v>
      </c>
      <c r="C57" s="49" t="s">
        <v>214</v>
      </c>
      <c r="D57" s="49" t="s">
        <v>71</v>
      </c>
      <c r="E57" s="49" t="str">
        <f t="shared" si="2"/>
        <v>4.02.65</v>
      </c>
      <c r="F57" s="80"/>
      <c r="I57" s="53">
        <v>252</v>
      </c>
      <c r="J57" s="54" t="s">
        <v>354</v>
      </c>
    </row>
    <row r="58" spans="1:10" ht="12.75" customHeight="1">
      <c r="A58" s="49">
        <v>11</v>
      </c>
      <c r="B58" s="69">
        <v>232</v>
      </c>
      <c r="C58" s="49" t="s">
        <v>172</v>
      </c>
      <c r="D58" s="49" t="s">
        <v>73</v>
      </c>
      <c r="E58" s="49" t="str">
        <f t="shared" si="2"/>
        <v>4.05.35</v>
      </c>
      <c r="F58" s="80"/>
      <c r="I58" s="53">
        <v>232</v>
      </c>
      <c r="J58" s="54" t="s">
        <v>355</v>
      </c>
    </row>
    <row r="59" spans="1:10" ht="12.75" customHeight="1">
      <c r="A59" s="49">
        <v>12</v>
      </c>
      <c r="B59" s="69">
        <v>303</v>
      </c>
      <c r="C59" s="49" t="s">
        <v>245</v>
      </c>
      <c r="D59" s="49" t="s">
        <v>230</v>
      </c>
      <c r="E59" s="49" t="str">
        <f t="shared" si="2"/>
        <v>4.07.42</v>
      </c>
      <c r="F59" s="80"/>
      <c r="I59" s="53">
        <v>303</v>
      </c>
      <c r="J59" s="54" t="s">
        <v>356</v>
      </c>
    </row>
    <row r="60" spans="1:10" ht="12.75" customHeight="1">
      <c r="A60" s="49">
        <v>13</v>
      </c>
      <c r="B60" s="69">
        <v>3</v>
      </c>
      <c r="C60" s="49" t="s">
        <v>86</v>
      </c>
      <c r="D60" s="49" t="s">
        <v>74</v>
      </c>
      <c r="E60" s="49" t="str">
        <f t="shared" si="2"/>
        <v>4.09.30</v>
      </c>
      <c r="F60" s="80"/>
      <c r="I60" s="53">
        <v>3</v>
      </c>
      <c r="J60" s="54" t="s">
        <v>357</v>
      </c>
    </row>
    <row r="61" spans="1:10" ht="12.75" customHeight="1">
      <c r="A61" s="49">
        <v>14</v>
      </c>
      <c r="B61" s="69">
        <v>283</v>
      </c>
      <c r="C61" s="49" t="s">
        <v>229</v>
      </c>
      <c r="D61" s="49" t="s">
        <v>224</v>
      </c>
      <c r="E61" s="49" t="str">
        <f t="shared" si="2"/>
        <v>4.09.75</v>
      </c>
      <c r="F61" s="80"/>
      <c r="I61" s="53">
        <v>283</v>
      </c>
      <c r="J61" s="54" t="s">
        <v>358</v>
      </c>
    </row>
    <row r="62" spans="1:10" ht="12.75" customHeight="1">
      <c r="A62" s="49">
        <v>15</v>
      </c>
      <c r="B62" s="69">
        <v>165</v>
      </c>
      <c r="C62" s="49" t="s">
        <v>178</v>
      </c>
      <c r="D62" s="49" t="s">
        <v>174</v>
      </c>
      <c r="E62" s="49" t="str">
        <f t="shared" si="2"/>
        <v>4.11.71</v>
      </c>
      <c r="F62" s="80"/>
      <c r="I62" s="53">
        <v>165</v>
      </c>
      <c r="J62" s="54" t="s">
        <v>359</v>
      </c>
    </row>
    <row r="63" spans="1:10" ht="12.75" customHeight="1">
      <c r="A63" s="49">
        <v>16</v>
      </c>
      <c r="B63" s="69">
        <v>194</v>
      </c>
      <c r="C63" s="49" t="s">
        <v>190</v>
      </c>
      <c r="D63" s="49" t="s">
        <v>183</v>
      </c>
      <c r="E63" s="49" t="str">
        <f t="shared" si="2"/>
        <v>4.16.87</v>
      </c>
      <c r="F63" s="80"/>
      <c r="I63" s="53">
        <v>194</v>
      </c>
      <c r="J63" s="54" t="s">
        <v>360</v>
      </c>
    </row>
    <row r="64" spans="1:10" ht="12.75" customHeight="1"/>
    <row r="65" spans="1:10" ht="12.75" customHeight="1">
      <c r="A65" s="48" t="s">
        <v>78</v>
      </c>
      <c r="B65" s="49"/>
      <c r="C65" s="49"/>
      <c r="D65" s="49"/>
      <c r="E65" s="50"/>
      <c r="F65" s="77"/>
    </row>
    <row r="66" spans="1:10" ht="12.75" customHeight="1">
      <c r="A66" s="48" t="s">
        <v>9</v>
      </c>
      <c r="B66" s="55"/>
      <c r="C66" s="55"/>
      <c r="D66" s="55" t="s">
        <v>84</v>
      </c>
      <c r="E66" s="48"/>
      <c r="F66" s="78"/>
    </row>
    <row r="67" spans="1:10" ht="12.75" customHeight="1">
      <c r="A67" s="48" t="s">
        <v>83</v>
      </c>
      <c r="B67" s="55"/>
      <c r="C67" s="55"/>
      <c r="D67" s="55"/>
      <c r="E67" s="48" t="s">
        <v>25</v>
      </c>
      <c r="F67" s="79" t="s">
        <v>26</v>
      </c>
    </row>
    <row r="68" spans="1:10" ht="12.75" customHeight="1">
      <c r="A68" s="56" t="s">
        <v>0</v>
      </c>
      <c r="B68" s="57"/>
      <c r="C68" s="57" t="s">
        <v>1</v>
      </c>
      <c r="D68" s="58" t="s">
        <v>11</v>
      </c>
      <c r="E68" s="48"/>
      <c r="F68" s="78"/>
    </row>
    <row r="69" spans="1:10" ht="12.75" customHeight="1">
      <c r="A69" s="61">
        <v>1</v>
      </c>
      <c r="B69" s="71">
        <v>50</v>
      </c>
      <c r="C69" s="72" t="s">
        <v>104</v>
      </c>
      <c r="D69" s="72" t="s">
        <v>102</v>
      </c>
      <c r="E69" s="89" t="str">
        <f t="shared" ref="E69:E84" si="3">VLOOKUP(B69,uitslag_LA,2,FALSE)</f>
        <v>2.07.81</v>
      </c>
      <c r="F69" s="82"/>
      <c r="I69" s="53">
        <v>50</v>
      </c>
      <c r="J69" s="54" t="s">
        <v>301</v>
      </c>
    </row>
    <row r="70" spans="1:10" ht="12.75" customHeight="1">
      <c r="A70" s="61">
        <v>2</v>
      </c>
      <c r="B70" s="71">
        <v>99</v>
      </c>
      <c r="C70" s="72" t="s">
        <v>137</v>
      </c>
      <c r="D70" s="72" t="s">
        <v>69</v>
      </c>
      <c r="E70" s="89" t="str">
        <f t="shared" si="3"/>
        <v>2.08.10</v>
      </c>
      <c r="F70" s="82"/>
      <c r="I70" s="53">
        <v>99</v>
      </c>
      <c r="J70" s="54" t="s">
        <v>302</v>
      </c>
    </row>
    <row r="71" spans="1:10" ht="12.75" customHeight="1">
      <c r="A71" s="61">
        <v>3</v>
      </c>
      <c r="B71" s="73">
        <v>341</v>
      </c>
      <c r="C71" s="74" t="s">
        <v>258</v>
      </c>
      <c r="D71" s="74" t="s">
        <v>94</v>
      </c>
      <c r="E71" s="89" t="str">
        <f t="shared" si="3"/>
        <v>2.13.15</v>
      </c>
      <c r="F71" s="82"/>
      <c r="I71" s="53">
        <v>341</v>
      </c>
      <c r="J71" s="54" t="s">
        <v>303</v>
      </c>
    </row>
    <row r="72" spans="1:10" ht="12.75" customHeight="1">
      <c r="A72" s="61">
        <v>4</v>
      </c>
      <c r="B72" s="69">
        <v>330</v>
      </c>
      <c r="C72" s="69" t="s">
        <v>256</v>
      </c>
      <c r="D72" s="69" t="s">
        <v>230</v>
      </c>
      <c r="E72" s="89" t="str">
        <f t="shared" si="3"/>
        <v>2.20.92</v>
      </c>
      <c r="F72" s="82"/>
      <c r="I72" s="53">
        <v>330</v>
      </c>
      <c r="J72" s="54" t="s">
        <v>304</v>
      </c>
    </row>
    <row r="73" spans="1:10" ht="12.75" customHeight="1">
      <c r="A73" s="61">
        <v>5</v>
      </c>
      <c r="B73" s="71">
        <v>114</v>
      </c>
      <c r="C73" s="72" t="s">
        <v>144</v>
      </c>
      <c r="D73" s="72" t="s">
        <v>72</v>
      </c>
      <c r="E73" s="89" t="str">
        <f t="shared" si="3"/>
        <v>2.27.66</v>
      </c>
      <c r="F73" s="82"/>
      <c r="I73" s="53">
        <v>114</v>
      </c>
      <c r="J73" s="54" t="s">
        <v>305</v>
      </c>
    </row>
    <row r="74" spans="1:10" ht="12.75" customHeight="1">
      <c r="A74" s="61">
        <v>6</v>
      </c>
      <c r="B74" s="71">
        <v>180</v>
      </c>
      <c r="C74" s="72" t="s">
        <v>168</v>
      </c>
      <c r="D74" s="72" t="s">
        <v>70</v>
      </c>
      <c r="E74" s="89" t="str">
        <f t="shared" si="3"/>
        <v>2.28.36</v>
      </c>
      <c r="F74" s="82"/>
      <c r="I74" s="53">
        <v>180</v>
      </c>
      <c r="J74" s="54" t="s">
        <v>306</v>
      </c>
    </row>
    <row r="75" spans="1:10" ht="12.75" customHeight="1">
      <c r="A75" s="61">
        <v>7</v>
      </c>
      <c r="B75" s="71">
        <v>185</v>
      </c>
      <c r="C75" s="72" t="s">
        <v>186</v>
      </c>
      <c r="D75" s="72" t="s">
        <v>183</v>
      </c>
      <c r="E75" s="89" t="str">
        <f t="shared" si="3"/>
        <v>2.28.42</v>
      </c>
      <c r="F75" s="82"/>
      <c r="I75" s="53">
        <v>185</v>
      </c>
      <c r="J75" s="54" t="s">
        <v>307</v>
      </c>
    </row>
    <row r="76" spans="1:10" ht="12.75" customHeight="1">
      <c r="A76" s="61">
        <v>8</v>
      </c>
      <c r="B76" s="71">
        <v>155</v>
      </c>
      <c r="C76" s="72" t="s">
        <v>173</v>
      </c>
      <c r="D76" s="72" t="s">
        <v>174</v>
      </c>
      <c r="E76" s="89" t="str">
        <f t="shared" si="3"/>
        <v>2.32.12</v>
      </c>
      <c r="F76" s="82"/>
      <c r="I76" s="53">
        <v>155</v>
      </c>
      <c r="J76" s="54" t="s">
        <v>308</v>
      </c>
    </row>
    <row r="77" spans="1:10" ht="12.75" customHeight="1">
      <c r="A77" s="61">
        <v>9</v>
      </c>
      <c r="B77" s="71">
        <v>100</v>
      </c>
      <c r="C77" s="72" t="s">
        <v>138</v>
      </c>
      <c r="D77" s="72" t="s">
        <v>69</v>
      </c>
      <c r="E77" s="89" t="str">
        <f t="shared" si="3"/>
        <v>2.32.65</v>
      </c>
      <c r="F77" s="82"/>
      <c r="I77" s="53">
        <v>100</v>
      </c>
      <c r="J77" s="54" t="s">
        <v>309</v>
      </c>
    </row>
    <row r="78" spans="1:10" ht="12.75" customHeight="1">
      <c r="A78" s="61">
        <v>10</v>
      </c>
      <c r="B78" s="69">
        <v>327</v>
      </c>
      <c r="C78" s="69" t="s">
        <v>253</v>
      </c>
      <c r="D78" s="69" t="s">
        <v>230</v>
      </c>
      <c r="E78" s="89" t="str">
        <f t="shared" si="3"/>
        <v>2.33.17</v>
      </c>
      <c r="F78" s="82"/>
      <c r="I78" s="53">
        <v>327</v>
      </c>
      <c r="J78" s="54" t="s">
        <v>310</v>
      </c>
    </row>
    <row r="79" spans="1:10" ht="12.75" customHeight="1">
      <c r="A79" s="61">
        <v>11</v>
      </c>
      <c r="B79" s="71">
        <v>98</v>
      </c>
      <c r="C79" s="72" t="s">
        <v>136</v>
      </c>
      <c r="D79" s="72" t="s">
        <v>69</v>
      </c>
      <c r="E79" s="89" t="str">
        <f t="shared" si="3"/>
        <v>2.33.93</v>
      </c>
      <c r="F79" s="82"/>
      <c r="I79" s="53">
        <v>98</v>
      </c>
      <c r="J79" s="54" t="s">
        <v>311</v>
      </c>
    </row>
    <row r="80" spans="1:10" ht="12.75" customHeight="1">
      <c r="A80" s="61">
        <v>12</v>
      </c>
      <c r="B80" s="69">
        <v>329</v>
      </c>
      <c r="C80" s="69" t="s">
        <v>255</v>
      </c>
      <c r="D80" s="69" t="s">
        <v>230</v>
      </c>
      <c r="E80" s="89" t="str">
        <f t="shared" si="3"/>
        <v>2.36.19</v>
      </c>
      <c r="F80" s="82"/>
      <c r="I80" s="53">
        <v>329</v>
      </c>
      <c r="J80" s="54" t="s">
        <v>312</v>
      </c>
    </row>
    <row r="81" spans="1:10" ht="12.75" customHeight="1">
      <c r="A81" s="61">
        <v>13</v>
      </c>
      <c r="B81" s="71">
        <v>97</v>
      </c>
      <c r="C81" s="72" t="s">
        <v>135</v>
      </c>
      <c r="D81" s="72" t="s">
        <v>69</v>
      </c>
      <c r="E81" s="89" t="str">
        <f t="shared" si="3"/>
        <v>2.37.07</v>
      </c>
      <c r="F81" s="82"/>
      <c r="I81" s="53">
        <v>97</v>
      </c>
      <c r="J81" s="54" t="s">
        <v>313</v>
      </c>
    </row>
    <row r="82" spans="1:10" ht="12.75" customHeight="1">
      <c r="A82" s="61">
        <v>14</v>
      </c>
      <c r="B82" s="71">
        <v>9</v>
      </c>
      <c r="C82" s="72" t="s">
        <v>167</v>
      </c>
      <c r="D82" s="72" t="s">
        <v>164</v>
      </c>
      <c r="E82" s="89" t="e">
        <f t="shared" si="3"/>
        <v>#N/A</v>
      </c>
      <c r="F82" s="82"/>
      <c r="I82" s="53">
        <v>148</v>
      </c>
      <c r="J82" s="54" t="s">
        <v>314</v>
      </c>
    </row>
    <row r="83" spans="1:10" ht="12.75" customHeight="1">
      <c r="A83" s="61">
        <v>15</v>
      </c>
      <c r="B83" s="71">
        <v>95</v>
      </c>
      <c r="C83" s="72" t="s">
        <v>133</v>
      </c>
      <c r="D83" s="72" t="s">
        <v>69</v>
      </c>
      <c r="E83" s="89" t="str">
        <f t="shared" si="3"/>
        <v>2.41.44</v>
      </c>
      <c r="F83" s="82"/>
      <c r="I83" s="53">
        <v>95</v>
      </c>
      <c r="J83" s="54" t="s">
        <v>315</v>
      </c>
    </row>
    <row r="84" spans="1:10">
      <c r="A84" s="61">
        <v>16</v>
      </c>
      <c r="B84" s="71">
        <v>258</v>
      </c>
      <c r="C84" s="72" t="s">
        <v>219</v>
      </c>
      <c r="D84" s="72" t="s">
        <v>71</v>
      </c>
      <c r="E84" s="89" t="e">
        <f t="shared" si="3"/>
        <v>#N/A</v>
      </c>
      <c r="F84" s="82"/>
    </row>
    <row r="85" spans="1:10">
      <c r="A85" s="75"/>
      <c r="B85" s="76"/>
      <c r="C85" s="76"/>
      <c r="D85" s="76"/>
      <c r="E85" s="75"/>
      <c r="F85" s="75"/>
    </row>
    <row r="86" spans="1:10">
      <c r="A86" s="48" t="s">
        <v>267</v>
      </c>
      <c r="B86" s="49"/>
      <c r="C86" s="49"/>
      <c r="D86" s="49"/>
      <c r="E86" s="50"/>
      <c r="F86" s="77"/>
    </row>
    <row r="87" spans="1:10">
      <c r="A87" s="48" t="s">
        <v>100</v>
      </c>
      <c r="B87" s="55"/>
      <c r="C87" s="55"/>
      <c r="D87" s="55" t="s">
        <v>84</v>
      </c>
      <c r="E87" s="48"/>
      <c r="F87" s="78"/>
    </row>
    <row r="88" spans="1:10">
      <c r="A88" s="48" t="s">
        <v>83</v>
      </c>
      <c r="B88" s="55"/>
      <c r="C88" s="55"/>
      <c r="D88" s="55"/>
      <c r="E88" s="48" t="s">
        <v>25</v>
      </c>
      <c r="F88" s="79" t="s">
        <v>26</v>
      </c>
    </row>
    <row r="89" spans="1:10">
      <c r="A89" s="56" t="s">
        <v>0</v>
      </c>
      <c r="B89" s="57"/>
      <c r="C89" s="57" t="s">
        <v>1</v>
      </c>
      <c r="D89" s="58" t="s">
        <v>11</v>
      </c>
      <c r="E89" s="48"/>
      <c r="F89" s="78"/>
    </row>
    <row r="90" spans="1:10">
      <c r="A90" s="50">
        <v>1</v>
      </c>
      <c r="B90" s="71">
        <v>290</v>
      </c>
      <c r="C90" s="66" t="s">
        <v>236</v>
      </c>
      <c r="D90" s="66" t="s">
        <v>230</v>
      </c>
      <c r="E90" s="67" t="str">
        <f t="shared" ref="E90:E107" si="4">VLOOKUP(B90,uitslag_LA,2,FALSE)</f>
        <v>2.28.13</v>
      </c>
      <c r="F90" s="77"/>
      <c r="I90" s="53">
        <v>290</v>
      </c>
      <c r="J90" s="54" t="s">
        <v>361</v>
      </c>
    </row>
    <row r="91" spans="1:10">
      <c r="A91" s="50">
        <v>2</v>
      </c>
      <c r="B91" s="71">
        <v>141</v>
      </c>
      <c r="C91" s="66" t="s">
        <v>162</v>
      </c>
      <c r="D91" s="66" t="s">
        <v>68</v>
      </c>
      <c r="E91" s="67" t="str">
        <f t="shared" si="4"/>
        <v>2.31.07</v>
      </c>
      <c r="F91" s="77"/>
      <c r="I91" s="53">
        <v>141</v>
      </c>
      <c r="J91" s="54" t="s">
        <v>362</v>
      </c>
    </row>
    <row r="92" spans="1:10">
      <c r="A92" s="50">
        <v>3</v>
      </c>
      <c r="B92" s="71">
        <v>211</v>
      </c>
      <c r="C92" s="66" t="s">
        <v>200</v>
      </c>
      <c r="D92" s="66" t="s">
        <v>199</v>
      </c>
      <c r="E92" s="67" t="str">
        <f t="shared" si="4"/>
        <v>2.35.82</v>
      </c>
      <c r="F92" s="77"/>
      <c r="I92" s="53">
        <v>211</v>
      </c>
      <c r="J92" s="54" t="s">
        <v>363</v>
      </c>
    </row>
    <row r="93" spans="1:10">
      <c r="A93" s="50">
        <v>4</v>
      </c>
      <c r="B93" s="71">
        <v>291</v>
      </c>
      <c r="C93" s="66" t="s">
        <v>237</v>
      </c>
      <c r="D93" s="66" t="s">
        <v>230</v>
      </c>
      <c r="E93" s="67" t="str">
        <f t="shared" si="4"/>
        <v>2.39.96</v>
      </c>
      <c r="F93" s="77"/>
      <c r="I93" s="53">
        <v>291</v>
      </c>
      <c r="J93" s="54" t="s">
        <v>364</v>
      </c>
    </row>
    <row r="94" spans="1:10">
      <c r="A94" s="50">
        <v>5</v>
      </c>
      <c r="B94" s="71">
        <v>234</v>
      </c>
      <c r="C94" s="66" t="s">
        <v>298</v>
      </c>
      <c r="D94" s="66" t="s">
        <v>208</v>
      </c>
      <c r="E94" s="67" t="str">
        <f t="shared" si="4"/>
        <v>2.42.66</v>
      </c>
      <c r="F94" s="77"/>
      <c r="I94" s="53">
        <v>234</v>
      </c>
      <c r="J94" s="54" t="s">
        <v>365</v>
      </c>
    </row>
    <row r="95" spans="1:10">
      <c r="A95" s="50">
        <v>6</v>
      </c>
      <c r="B95" s="71">
        <v>210</v>
      </c>
      <c r="C95" s="66" t="s">
        <v>198</v>
      </c>
      <c r="D95" s="66" t="s">
        <v>199</v>
      </c>
      <c r="E95" s="67" t="str">
        <f t="shared" si="4"/>
        <v>2.44.62</v>
      </c>
      <c r="F95" s="77"/>
      <c r="I95" s="53">
        <v>210</v>
      </c>
      <c r="J95" s="54" t="s">
        <v>366</v>
      </c>
    </row>
    <row r="96" spans="1:10">
      <c r="A96" s="50">
        <v>7</v>
      </c>
      <c r="B96" s="71">
        <v>294</v>
      </c>
      <c r="C96" s="66" t="s">
        <v>240</v>
      </c>
      <c r="D96" s="66" t="s">
        <v>230</v>
      </c>
      <c r="E96" s="67" t="str">
        <f t="shared" si="4"/>
        <v>2.46.00</v>
      </c>
      <c r="F96" s="77"/>
      <c r="I96" s="53">
        <v>294</v>
      </c>
      <c r="J96" s="54" t="s">
        <v>367</v>
      </c>
    </row>
    <row r="97" spans="1:10">
      <c r="A97" s="50">
        <v>8</v>
      </c>
      <c r="B97" s="71">
        <v>112</v>
      </c>
      <c r="C97" s="66" t="s">
        <v>143</v>
      </c>
      <c r="D97" s="66" t="s">
        <v>72</v>
      </c>
      <c r="E97" s="67" t="str">
        <f t="shared" si="4"/>
        <v>2.46.77</v>
      </c>
      <c r="F97" s="77"/>
      <c r="I97" s="53">
        <v>112</v>
      </c>
      <c r="J97" s="54" t="s">
        <v>368</v>
      </c>
    </row>
    <row r="98" spans="1:10">
      <c r="A98" s="50">
        <v>9</v>
      </c>
      <c r="B98" s="71">
        <v>111</v>
      </c>
      <c r="C98" s="66" t="s">
        <v>142</v>
      </c>
      <c r="D98" s="66" t="s">
        <v>72</v>
      </c>
      <c r="E98" s="67" t="str">
        <f t="shared" si="4"/>
        <v>2.48.07</v>
      </c>
      <c r="F98" s="77"/>
      <c r="I98" s="53">
        <v>111</v>
      </c>
      <c r="J98" s="54" t="s">
        <v>369</v>
      </c>
    </row>
    <row r="99" spans="1:10">
      <c r="A99" s="50">
        <v>10</v>
      </c>
      <c r="B99" s="71">
        <v>142</v>
      </c>
      <c r="C99" s="66" t="s">
        <v>163</v>
      </c>
      <c r="D99" s="66" t="s">
        <v>164</v>
      </c>
      <c r="E99" s="67" t="str">
        <f t="shared" si="4"/>
        <v>2.49.16</v>
      </c>
      <c r="F99" s="77"/>
      <c r="I99" s="53">
        <v>142</v>
      </c>
      <c r="J99" s="54" t="s">
        <v>370</v>
      </c>
    </row>
    <row r="100" spans="1:10">
      <c r="A100" s="50">
        <v>11</v>
      </c>
      <c r="B100" s="71">
        <v>48</v>
      </c>
      <c r="C100" s="66" t="s">
        <v>101</v>
      </c>
      <c r="D100" s="66" t="s">
        <v>102</v>
      </c>
      <c r="E100" s="67" t="str">
        <f t="shared" si="4"/>
        <v>2.51.45</v>
      </c>
      <c r="F100" s="77"/>
      <c r="I100" s="53">
        <v>48</v>
      </c>
      <c r="J100" s="54" t="s">
        <v>371</v>
      </c>
    </row>
    <row r="101" spans="1:10">
      <c r="A101" s="50">
        <v>12</v>
      </c>
      <c r="B101" s="71">
        <v>296</v>
      </c>
      <c r="C101" s="66" t="s">
        <v>242</v>
      </c>
      <c r="D101" s="66" t="s">
        <v>230</v>
      </c>
      <c r="E101" s="67" t="str">
        <f t="shared" si="4"/>
        <v>2.52.81</v>
      </c>
      <c r="F101" s="77"/>
      <c r="I101" s="53">
        <v>296</v>
      </c>
      <c r="J101" s="54" t="s">
        <v>372</v>
      </c>
    </row>
    <row r="102" spans="1:10">
      <c r="A102" s="50">
        <v>13</v>
      </c>
      <c r="B102" s="71">
        <v>108</v>
      </c>
      <c r="C102" s="66" t="s">
        <v>141</v>
      </c>
      <c r="D102" s="66" t="s">
        <v>69</v>
      </c>
      <c r="E102" s="67" t="str">
        <f t="shared" si="4"/>
        <v>2.54.79</v>
      </c>
      <c r="F102" s="77"/>
      <c r="I102" s="53">
        <v>108</v>
      </c>
      <c r="J102" s="54" t="s">
        <v>373</v>
      </c>
    </row>
    <row r="103" spans="1:10">
      <c r="A103" s="50">
        <v>14</v>
      </c>
      <c r="B103" s="71">
        <v>107</v>
      </c>
      <c r="C103" s="66" t="s">
        <v>140</v>
      </c>
      <c r="D103" s="66" t="s">
        <v>69</v>
      </c>
      <c r="E103" s="67" t="str">
        <f t="shared" si="4"/>
        <v>2.58.07</v>
      </c>
      <c r="F103" s="77"/>
      <c r="I103" s="53">
        <v>107</v>
      </c>
      <c r="J103" s="54" t="s">
        <v>374</v>
      </c>
    </row>
    <row r="104" spans="1:10">
      <c r="A104" s="50">
        <v>15</v>
      </c>
      <c r="B104" s="71">
        <v>106</v>
      </c>
      <c r="C104" s="66" t="s">
        <v>139</v>
      </c>
      <c r="D104" s="66" t="s">
        <v>69</v>
      </c>
      <c r="E104" s="67" t="str">
        <f t="shared" si="4"/>
        <v>2.59.15</v>
      </c>
      <c r="F104" s="77"/>
      <c r="I104" s="53">
        <v>106</v>
      </c>
      <c r="J104" s="54" t="s">
        <v>375</v>
      </c>
    </row>
    <row r="105" spans="1:10">
      <c r="A105" s="50">
        <v>16</v>
      </c>
      <c r="B105" s="71">
        <v>292</v>
      </c>
      <c r="C105" s="66" t="s">
        <v>238</v>
      </c>
      <c r="D105" s="66" t="s">
        <v>230</v>
      </c>
      <c r="E105" s="67" t="e">
        <f t="shared" si="4"/>
        <v>#N/A</v>
      </c>
      <c r="F105" s="77"/>
    </row>
    <row r="106" spans="1:10">
      <c r="A106" s="50">
        <v>17</v>
      </c>
      <c r="B106" s="71">
        <v>293</v>
      </c>
      <c r="C106" s="66" t="s">
        <v>239</v>
      </c>
      <c r="D106" s="66" t="s">
        <v>230</v>
      </c>
      <c r="E106" s="67" t="e">
        <f t="shared" si="4"/>
        <v>#N/A</v>
      </c>
      <c r="F106" s="77"/>
    </row>
    <row r="107" spans="1:10">
      <c r="A107" s="50">
        <v>18</v>
      </c>
      <c r="B107" s="71">
        <v>295</v>
      </c>
      <c r="C107" s="66" t="s">
        <v>241</v>
      </c>
      <c r="D107" s="66" t="s">
        <v>230</v>
      </c>
      <c r="E107" s="67" t="e">
        <f t="shared" si="4"/>
        <v>#N/A</v>
      </c>
      <c r="F107" s="77"/>
    </row>
    <row r="111" spans="1:10">
      <c r="A111" s="48"/>
      <c r="B111" s="49"/>
      <c r="C111" s="49"/>
      <c r="D111" s="49"/>
      <c r="E111" s="50"/>
      <c r="F111" s="77"/>
    </row>
    <row r="112" spans="1:10">
      <c r="A112" s="48" t="s">
        <v>376</v>
      </c>
      <c r="B112" s="55"/>
      <c r="C112" s="55"/>
      <c r="D112" s="55" t="s">
        <v>84</v>
      </c>
      <c r="E112" s="48"/>
      <c r="F112" s="78"/>
    </row>
    <row r="113" spans="1:10">
      <c r="A113" s="48" t="s">
        <v>83</v>
      </c>
      <c r="B113" s="55"/>
      <c r="C113" s="55"/>
      <c r="D113" s="55"/>
      <c r="E113" s="48" t="s">
        <v>25</v>
      </c>
      <c r="F113" s="79" t="s">
        <v>26</v>
      </c>
    </row>
    <row r="114" spans="1:10">
      <c r="A114" s="56" t="s">
        <v>0</v>
      </c>
      <c r="B114" s="57"/>
      <c r="C114" s="57" t="s">
        <v>1</v>
      </c>
      <c r="D114" s="58" t="s">
        <v>11</v>
      </c>
      <c r="E114" s="48"/>
      <c r="F114" s="78"/>
    </row>
    <row r="115" spans="1:10">
      <c r="A115" s="50">
        <v>1</v>
      </c>
      <c r="B115" s="71">
        <v>917</v>
      </c>
      <c r="C115" s="66" t="s">
        <v>395</v>
      </c>
      <c r="D115" s="66" t="s">
        <v>94</v>
      </c>
      <c r="E115" s="67" t="str">
        <f t="shared" ref="E115:E137" si="5">VLOOKUP(B115,uitslag_LA,2,FALSE)</f>
        <v>1.41.59</v>
      </c>
      <c r="F115" s="77"/>
      <c r="I115" s="53">
        <v>917</v>
      </c>
      <c r="J115" s="54" t="s">
        <v>401</v>
      </c>
    </row>
    <row r="116" spans="1:10">
      <c r="A116" s="50">
        <v>2</v>
      </c>
      <c r="B116" s="71">
        <v>914</v>
      </c>
      <c r="C116" s="66" t="s">
        <v>392</v>
      </c>
      <c r="D116" s="66" t="s">
        <v>70</v>
      </c>
      <c r="E116" s="67" t="str">
        <f t="shared" si="5"/>
        <v>1.47.11</v>
      </c>
      <c r="F116" s="77"/>
      <c r="I116" s="53">
        <v>914</v>
      </c>
      <c r="J116" s="54" t="s">
        <v>402</v>
      </c>
    </row>
    <row r="117" spans="1:10">
      <c r="A117" s="50">
        <v>3</v>
      </c>
      <c r="B117" s="71">
        <v>916</v>
      </c>
      <c r="C117" s="66" t="s">
        <v>394</v>
      </c>
      <c r="D117" s="66" t="s">
        <v>94</v>
      </c>
      <c r="E117" s="67" t="str">
        <f t="shared" si="5"/>
        <v>1.49.62</v>
      </c>
      <c r="F117" s="77"/>
      <c r="I117" s="53">
        <v>916</v>
      </c>
      <c r="J117" s="54" t="s">
        <v>403</v>
      </c>
    </row>
    <row r="118" spans="1:10">
      <c r="A118" s="50">
        <v>4</v>
      </c>
      <c r="B118" s="71">
        <v>912</v>
      </c>
      <c r="C118" s="66" t="s">
        <v>389</v>
      </c>
      <c r="D118" s="66" t="s">
        <v>390</v>
      </c>
      <c r="E118" s="67" t="str">
        <f t="shared" si="5"/>
        <v>1.50.22</v>
      </c>
      <c r="F118" s="77"/>
      <c r="I118" s="53">
        <v>912</v>
      </c>
      <c r="J118" s="54" t="s">
        <v>404</v>
      </c>
    </row>
    <row r="119" spans="1:10">
      <c r="A119" s="50">
        <v>5</v>
      </c>
      <c r="B119" s="71">
        <v>908</v>
      </c>
      <c r="C119" s="66" t="s">
        <v>385</v>
      </c>
      <c r="D119" s="66" t="s">
        <v>69</v>
      </c>
      <c r="E119" s="67" t="str">
        <f t="shared" si="5"/>
        <v>1.51.07</v>
      </c>
      <c r="F119" s="77"/>
      <c r="I119" s="53">
        <v>908</v>
      </c>
      <c r="J119" s="54" t="s">
        <v>405</v>
      </c>
    </row>
    <row r="120" spans="1:10">
      <c r="A120" s="50">
        <v>6</v>
      </c>
      <c r="B120" s="49">
        <v>920</v>
      </c>
      <c r="C120" s="49" t="s">
        <v>397</v>
      </c>
      <c r="D120" s="49"/>
      <c r="E120" s="67" t="str">
        <f t="shared" si="5"/>
        <v>1.55.03</v>
      </c>
      <c r="F120" s="77"/>
      <c r="I120" s="53">
        <v>920</v>
      </c>
      <c r="J120" s="54" t="s">
        <v>406</v>
      </c>
    </row>
    <row r="121" spans="1:10">
      <c r="A121" s="50">
        <v>7</v>
      </c>
      <c r="B121" s="71">
        <v>903</v>
      </c>
      <c r="C121" s="66" t="s">
        <v>380</v>
      </c>
      <c r="D121" s="66" t="s">
        <v>71</v>
      </c>
      <c r="E121" s="67" t="str">
        <f t="shared" si="5"/>
        <v>1.55.54</v>
      </c>
      <c r="F121" s="77"/>
      <c r="I121" s="53">
        <v>903</v>
      </c>
      <c r="J121" s="54" t="s">
        <v>407</v>
      </c>
    </row>
    <row r="122" spans="1:10">
      <c r="A122" s="50">
        <v>8</v>
      </c>
      <c r="B122" s="71">
        <v>904</v>
      </c>
      <c r="C122" s="66" t="s">
        <v>381</v>
      </c>
      <c r="D122" s="66" t="s">
        <v>174</v>
      </c>
      <c r="E122" s="67" t="str">
        <f t="shared" si="5"/>
        <v>1.58.69</v>
      </c>
      <c r="F122" s="77"/>
      <c r="I122" s="53">
        <v>904</v>
      </c>
      <c r="J122" s="54" t="s">
        <v>408</v>
      </c>
    </row>
    <row r="123" spans="1:10">
      <c r="A123" s="50">
        <v>9</v>
      </c>
      <c r="B123" s="71">
        <v>901</v>
      </c>
      <c r="C123" s="66" t="s">
        <v>378</v>
      </c>
      <c r="D123" s="66" t="s">
        <v>230</v>
      </c>
      <c r="E123" s="67" t="str">
        <f t="shared" si="5"/>
        <v>2.04.70</v>
      </c>
      <c r="F123" s="77"/>
      <c r="I123" s="53">
        <v>901</v>
      </c>
      <c r="J123" s="54" t="s">
        <v>409</v>
      </c>
    </row>
    <row r="124" spans="1:10">
      <c r="A124" s="50">
        <v>10</v>
      </c>
      <c r="B124" s="71">
        <v>909</v>
      </c>
      <c r="C124" s="66" t="s">
        <v>386</v>
      </c>
      <c r="D124" s="66" t="s">
        <v>68</v>
      </c>
      <c r="E124" s="67" t="str">
        <f t="shared" si="5"/>
        <v>2.05.07</v>
      </c>
      <c r="F124" s="77"/>
      <c r="I124" s="53">
        <v>909</v>
      </c>
      <c r="J124" s="54" t="s">
        <v>410</v>
      </c>
    </row>
    <row r="125" spans="1:10">
      <c r="A125" s="50">
        <v>11</v>
      </c>
      <c r="B125" s="71">
        <v>913</v>
      </c>
      <c r="C125" s="66" t="s">
        <v>391</v>
      </c>
      <c r="D125" s="66" t="s">
        <v>390</v>
      </c>
      <c r="E125" s="67" t="str">
        <f t="shared" si="5"/>
        <v>2.06.37</v>
      </c>
      <c r="F125" s="77"/>
      <c r="I125" s="53">
        <v>913</v>
      </c>
      <c r="J125" s="54" t="s">
        <v>411</v>
      </c>
    </row>
    <row r="126" spans="1:10">
      <c r="A126" s="50">
        <v>12</v>
      </c>
      <c r="B126" s="71">
        <v>911</v>
      </c>
      <c r="C126" s="66" t="s">
        <v>388</v>
      </c>
      <c r="D126" s="66" t="s">
        <v>230</v>
      </c>
      <c r="E126" s="67" t="str">
        <f t="shared" si="5"/>
        <v>2.11.12</v>
      </c>
      <c r="F126" s="77"/>
      <c r="I126" s="53">
        <v>911</v>
      </c>
      <c r="J126" s="54" t="s">
        <v>412</v>
      </c>
    </row>
    <row r="127" spans="1:10">
      <c r="A127" s="50">
        <v>13</v>
      </c>
      <c r="B127" s="71">
        <v>918</v>
      </c>
      <c r="C127" s="66" t="s">
        <v>377</v>
      </c>
      <c r="D127" s="66" t="s">
        <v>199</v>
      </c>
      <c r="E127" s="67" t="str">
        <f t="shared" si="5"/>
        <v>2.17.30</v>
      </c>
      <c r="F127" s="77"/>
      <c r="I127" s="53">
        <v>918</v>
      </c>
      <c r="J127" s="54" t="s">
        <v>413</v>
      </c>
    </row>
    <row r="128" spans="1:10">
      <c r="A128" s="50">
        <v>14</v>
      </c>
      <c r="B128" s="71">
        <v>907</v>
      </c>
      <c r="C128" s="66" t="s">
        <v>384</v>
      </c>
      <c r="D128" s="66" t="s">
        <v>94</v>
      </c>
      <c r="E128" s="67" t="str">
        <f t="shared" si="5"/>
        <v>2.24.70</v>
      </c>
      <c r="F128" s="77"/>
      <c r="I128" s="53">
        <v>907</v>
      </c>
      <c r="J128" s="54" t="s">
        <v>414</v>
      </c>
    </row>
    <row r="129" spans="1:10">
      <c r="A129" s="50">
        <v>15</v>
      </c>
      <c r="B129" s="49">
        <v>919</v>
      </c>
      <c r="C129" s="49" t="s">
        <v>396</v>
      </c>
      <c r="D129" s="49" t="s">
        <v>199</v>
      </c>
      <c r="E129" s="67" t="str">
        <f t="shared" si="5"/>
        <v>2.32.33</v>
      </c>
      <c r="F129" s="77"/>
      <c r="I129" s="53">
        <v>919</v>
      </c>
      <c r="J129" s="54" t="s">
        <v>415</v>
      </c>
    </row>
    <row r="130" spans="1:10">
      <c r="A130" s="50">
        <v>16</v>
      </c>
      <c r="B130" s="49">
        <v>921</v>
      </c>
      <c r="C130" s="49" t="s">
        <v>398</v>
      </c>
      <c r="D130" s="49" t="s">
        <v>72</v>
      </c>
      <c r="E130" s="67" t="str">
        <f t="shared" si="5"/>
        <v>2.35.38</v>
      </c>
      <c r="F130" s="77"/>
      <c r="I130" s="53">
        <v>921</v>
      </c>
      <c r="J130" s="54" t="s">
        <v>416</v>
      </c>
    </row>
    <row r="131" spans="1:10">
      <c r="A131" s="50">
        <v>17</v>
      </c>
      <c r="B131" s="71">
        <v>905</v>
      </c>
      <c r="C131" s="66" t="s">
        <v>382</v>
      </c>
      <c r="D131" s="66" t="s">
        <v>230</v>
      </c>
      <c r="E131" s="67" t="str">
        <f t="shared" si="5"/>
        <v>2.36.78</v>
      </c>
      <c r="F131" s="77"/>
      <c r="I131" s="53">
        <v>905</v>
      </c>
      <c r="J131" s="54" t="s">
        <v>417</v>
      </c>
    </row>
    <row r="132" spans="1:10">
      <c r="A132" s="50">
        <v>18</v>
      </c>
      <c r="B132" s="71">
        <v>910</v>
      </c>
      <c r="C132" s="66" t="s">
        <v>387</v>
      </c>
      <c r="D132" s="66" t="s">
        <v>174</v>
      </c>
      <c r="E132" s="67" t="str">
        <f t="shared" si="5"/>
        <v>2.47.07</v>
      </c>
      <c r="F132" s="77"/>
      <c r="I132" s="53">
        <v>910</v>
      </c>
      <c r="J132" s="54" t="s">
        <v>418</v>
      </c>
    </row>
    <row r="133" spans="1:10">
      <c r="A133" s="50">
        <v>19</v>
      </c>
      <c r="B133" s="71">
        <v>906</v>
      </c>
      <c r="C133" s="66" t="s">
        <v>383</v>
      </c>
      <c r="D133" s="66" t="s">
        <v>174</v>
      </c>
      <c r="E133" s="67" t="str">
        <f t="shared" si="5"/>
        <v>2.47.74</v>
      </c>
      <c r="I133" s="53">
        <v>906</v>
      </c>
      <c r="J133" s="54" t="s">
        <v>419</v>
      </c>
    </row>
    <row r="134" spans="1:10">
      <c r="A134" s="50">
        <v>20</v>
      </c>
      <c r="B134" s="71">
        <v>915</v>
      </c>
      <c r="C134" s="66" t="s">
        <v>393</v>
      </c>
      <c r="D134" s="66" t="s">
        <v>230</v>
      </c>
      <c r="E134" s="67" t="str">
        <f t="shared" si="5"/>
        <v>2.48.18</v>
      </c>
      <c r="I134" s="53">
        <v>915</v>
      </c>
      <c r="J134" s="54" t="s">
        <v>420</v>
      </c>
    </row>
    <row r="135" spans="1:10">
      <c r="A135" s="50">
        <v>21</v>
      </c>
      <c r="B135" s="71">
        <v>902</v>
      </c>
      <c r="C135" s="66" t="s">
        <v>379</v>
      </c>
      <c r="D135" s="66" t="s">
        <v>102</v>
      </c>
      <c r="E135" s="67" t="str">
        <f t="shared" si="5"/>
        <v>2.51.86</v>
      </c>
      <c r="I135" s="53">
        <v>902</v>
      </c>
      <c r="J135" s="54" t="s">
        <v>421</v>
      </c>
    </row>
    <row r="136" spans="1:10">
      <c r="A136" s="50">
        <v>22</v>
      </c>
      <c r="B136" s="49">
        <v>922</v>
      </c>
      <c r="C136" s="49" t="s">
        <v>399</v>
      </c>
      <c r="D136" s="49"/>
      <c r="E136" s="67" t="e">
        <f t="shared" si="5"/>
        <v>#N/A</v>
      </c>
    </row>
    <row r="137" spans="1:10">
      <c r="A137" s="50">
        <v>23</v>
      </c>
      <c r="B137" s="49">
        <v>923</v>
      </c>
      <c r="C137" s="49" t="s">
        <v>400</v>
      </c>
      <c r="D137" s="49"/>
      <c r="E137" s="67" t="e">
        <f t="shared" si="5"/>
        <v>#N/A</v>
      </c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6"/>
  <dimension ref="A1:R4"/>
  <sheetViews>
    <sheetView workbookViewId="0">
      <selection activeCell="M18" sqref="M18"/>
    </sheetView>
  </sheetViews>
  <sheetFormatPr defaultRowHeight="12.75"/>
  <cols>
    <col min="1" max="1" width="12.42578125" customWidth="1"/>
    <col min="2" max="2" width="18.85546875" customWidth="1"/>
    <col min="3" max="3" width="12.85546875" customWidth="1"/>
    <col min="4" max="4" width="8.7109375" customWidth="1"/>
    <col min="5" max="5" width="6.7109375" customWidth="1"/>
    <col min="6" max="6" width="4.85546875" customWidth="1"/>
    <col min="7" max="7" width="4.140625" customWidth="1"/>
    <col min="8" max="8" width="5.5703125" customWidth="1"/>
    <col min="9" max="9" width="4.140625" customWidth="1"/>
    <col min="10" max="10" width="5.5703125" customWidth="1"/>
    <col min="11" max="11" width="4.5703125" customWidth="1"/>
    <col min="12" max="12" width="6.28515625" customWidth="1"/>
    <col min="13" max="13" width="6.140625" customWidth="1"/>
    <col min="14" max="15" width="5.42578125" customWidth="1"/>
    <col min="16" max="17" width="14.28515625" customWidth="1"/>
  </cols>
  <sheetData>
    <row r="1" spans="1:18" ht="79.5">
      <c r="A1" s="17" t="s">
        <v>59</v>
      </c>
      <c r="B1" s="17" t="s">
        <v>60</v>
      </c>
      <c r="C1" s="17" t="s">
        <v>11</v>
      </c>
      <c r="D1" s="17" t="s">
        <v>65</v>
      </c>
      <c r="E1" s="17" t="s">
        <v>66</v>
      </c>
      <c r="F1" s="17" t="s">
        <v>17</v>
      </c>
      <c r="G1" s="17" t="s">
        <v>67</v>
      </c>
      <c r="H1" s="17" t="s">
        <v>4</v>
      </c>
      <c r="I1" s="17" t="s">
        <v>61</v>
      </c>
      <c r="J1" s="17" t="s">
        <v>14</v>
      </c>
      <c r="K1" s="17" t="s">
        <v>62</v>
      </c>
      <c r="L1" s="17" t="s">
        <v>15</v>
      </c>
      <c r="M1" s="17" t="s">
        <v>63</v>
      </c>
      <c r="N1" s="17" t="s">
        <v>6</v>
      </c>
      <c r="O1" s="17" t="s">
        <v>64</v>
      </c>
      <c r="P1" s="17" t="s">
        <v>2</v>
      </c>
      <c r="Q1" s="13"/>
      <c r="R1" s="13"/>
    </row>
    <row r="2" spans="1:18">
      <c r="P2" s="18"/>
    </row>
    <row r="3" spans="1:18">
      <c r="P3" s="18"/>
    </row>
    <row r="4" spans="1:18">
      <c r="P4" s="18"/>
    </row>
  </sheetData>
  <phoneticPr fontId="0" type="noConversion"/>
  <pageMargins left="0.75" right="0.75" top="1" bottom="1" header="0.5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19</vt:i4>
      </vt:variant>
    </vt:vector>
  </HeadingPairs>
  <TitlesOfParts>
    <vt:vector size="27" baseType="lpstr">
      <vt:lpstr>MPA2</vt:lpstr>
      <vt:lpstr>MPA1</vt:lpstr>
      <vt:lpstr>MPB</vt:lpstr>
      <vt:lpstr>MPC</vt:lpstr>
      <vt:lpstr>MPD</vt:lpstr>
      <vt:lpstr>Pupillen</vt:lpstr>
      <vt:lpstr>1000 meter</vt:lpstr>
      <vt:lpstr>Diplomas</vt:lpstr>
      <vt:lpstr>'1000 meter'!Afdrukbereik</vt:lpstr>
      <vt:lpstr>Diplomas!Diplomas</vt:lpstr>
      <vt:lpstr>MPA1_60m</vt:lpstr>
      <vt:lpstr>MPA1_kogel</vt:lpstr>
      <vt:lpstr>MPA1_ver</vt:lpstr>
      <vt:lpstr>MPA2_60m</vt:lpstr>
      <vt:lpstr>MPA2_kogel</vt:lpstr>
      <vt:lpstr>MPA2_ver</vt:lpstr>
      <vt:lpstr>MPB_40m</vt:lpstr>
      <vt:lpstr>MPB_bal</vt:lpstr>
      <vt:lpstr>MPB_hoog</vt:lpstr>
      <vt:lpstr>MPC_40m</vt:lpstr>
      <vt:lpstr>MPC_bal</vt:lpstr>
      <vt:lpstr>MPC_ver</vt:lpstr>
      <vt:lpstr>MPD_40m</vt:lpstr>
      <vt:lpstr>MPD_bal</vt:lpstr>
      <vt:lpstr>MPD_ver</vt:lpstr>
      <vt:lpstr>Overzicht</vt:lpstr>
      <vt:lpstr>uitslag_LA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Broex</dc:creator>
  <cp:lastModifiedBy>Pieter</cp:lastModifiedBy>
  <cp:lastPrinted>2010-09-11T14:42:37Z</cp:lastPrinted>
  <dcterms:created xsi:type="dcterms:W3CDTF">2005-09-23T16:51:04Z</dcterms:created>
  <dcterms:modified xsi:type="dcterms:W3CDTF">2010-10-09T20:58:30Z</dcterms:modified>
</cp:coreProperties>
</file>